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econ\CVCERD Economic Indicators\Eau Claire Indicators\"/>
    </mc:Choice>
  </mc:AlternateContent>
  <bookViews>
    <workbookView xWindow="3615" yWindow="1695" windowWidth="23880" windowHeight="18600" tabRatio="588" activeTab="1"/>
  </bookViews>
  <sheets>
    <sheet name="data" sheetId="1" r:id="rId1"/>
    <sheet name="Work details" sheetId="6" r:id="rId2"/>
    <sheet name="Eau Claire data" sheetId="4" r:id="rId3"/>
    <sheet name="Chippewa data" sheetId="5" r:id="rId4"/>
    <sheet name="mnth-mnth" sheetId="3" r:id="rId5"/>
    <sheet name="graphs" sheetId="2" r:id="rId6"/>
  </sheets>
  <calcPr calcId="162913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3" i="1" l="1"/>
  <c r="H213" i="1"/>
  <c r="I212" i="1"/>
  <c r="H212" i="1"/>
  <c r="I211" i="1"/>
  <c r="H211" i="1"/>
  <c r="I210" i="1"/>
  <c r="H210" i="1"/>
  <c r="I209" i="1"/>
  <c r="H209" i="1"/>
  <c r="I208" i="1"/>
  <c r="H208" i="1"/>
  <c r="I207" i="1"/>
  <c r="H207" i="1"/>
  <c r="I206" i="1"/>
  <c r="H206" i="1"/>
  <c r="I205" i="1"/>
  <c r="H205" i="1"/>
  <c r="C204" i="1"/>
  <c r="C205" i="1"/>
  <c r="I204" i="1"/>
  <c r="H204" i="1"/>
  <c r="I203" i="1"/>
  <c r="H203" i="1"/>
  <c r="I202" i="1"/>
  <c r="H202" i="1"/>
  <c r="R201" i="1"/>
  <c r="I201" i="1"/>
  <c r="H201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C201" i="1"/>
  <c r="C202" i="1"/>
  <c r="C203" i="1"/>
  <c r="C206" i="1"/>
  <c r="C207" i="1"/>
  <c r="C208" i="1"/>
  <c r="C209" i="1"/>
  <c r="C210" i="1"/>
  <c r="C211" i="1"/>
  <c r="C212" i="1"/>
  <c r="C213" i="1"/>
  <c r="C214" i="1"/>
  <c r="C195" i="1"/>
  <c r="K195" i="1"/>
  <c r="W195" i="1"/>
  <c r="X195" i="1"/>
  <c r="R200" i="1"/>
  <c r="R199" i="1"/>
  <c r="R198" i="1"/>
  <c r="R197" i="1"/>
  <c r="R196" i="1"/>
  <c r="R195" i="1"/>
  <c r="R194" i="1"/>
  <c r="K196" i="1"/>
  <c r="K197" i="1"/>
  <c r="K198" i="1"/>
  <c r="K199" i="1"/>
  <c r="K200" i="1"/>
  <c r="C200" i="1"/>
  <c r="W200" i="1"/>
  <c r="K194" i="1"/>
  <c r="I194" i="1"/>
  <c r="I195" i="1"/>
  <c r="I196" i="1"/>
  <c r="I197" i="1"/>
  <c r="I198" i="1"/>
  <c r="I199" i="1"/>
  <c r="I200" i="1"/>
  <c r="H194" i="1"/>
  <c r="H195" i="1"/>
  <c r="H196" i="1"/>
  <c r="H197" i="1"/>
  <c r="H198" i="1"/>
  <c r="H199" i="1"/>
  <c r="H200" i="1"/>
  <c r="C194" i="1"/>
  <c r="G194" i="1"/>
  <c r="G195" i="1"/>
  <c r="C198" i="1"/>
  <c r="G198" i="1"/>
  <c r="C199" i="1"/>
  <c r="G199" i="1"/>
  <c r="C196" i="1"/>
  <c r="G196" i="1"/>
  <c r="C197" i="1"/>
  <c r="W197" i="1"/>
  <c r="W198" i="1"/>
  <c r="W199" i="1"/>
  <c r="G200" i="1"/>
  <c r="W194" i="1"/>
  <c r="N357" i="3"/>
  <c r="N356" i="3"/>
  <c r="N439" i="3"/>
  <c r="N440" i="3"/>
  <c r="O357" i="3"/>
  <c r="N111" i="3"/>
  <c r="N207" i="3"/>
  <c r="N208" i="3"/>
  <c r="N14" i="3"/>
  <c r="N13" i="3"/>
  <c r="N96" i="3"/>
  <c r="N97" i="3"/>
  <c r="O14" i="3"/>
  <c r="G124" i="3"/>
  <c r="H124" i="3"/>
  <c r="I124" i="3"/>
  <c r="J124" i="3"/>
  <c r="K124" i="3"/>
  <c r="L124" i="3"/>
  <c r="M124" i="3"/>
  <c r="M432" i="3"/>
  <c r="M433" i="3"/>
  <c r="M429" i="3"/>
  <c r="M430" i="3"/>
  <c r="N355" i="3"/>
  <c r="M331" i="3"/>
  <c r="M332" i="3"/>
  <c r="M334" i="3"/>
  <c r="M335" i="3"/>
  <c r="M200" i="3"/>
  <c r="M201" i="3"/>
  <c r="M197" i="3"/>
  <c r="M198" i="3"/>
  <c r="N110" i="3"/>
  <c r="M89" i="3"/>
  <c r="M90" i="3"/>
  <c r="M86" i="3"/>
  <c r="M87" i="3"/>
  <c r="N12" i="3"/>
  <c r="M252" i="3"/>
  <c r="AC193" i="1"/>
  <c r="S193" i="1"/>
  <c r="W193" i="1"/>
  <c r="R193" i="1"/>
  <c r="G193" i="1"/>
  <c r="Y193" i="1"/>
  <c r="I193" i="1"/>
  <c r="P193" i="1"/>
  <c r="Q193" i="1"/>
  <c r="H193" i="1"/>
  <c r="O193" i="1"/>
  <c r="L334" i="3"/>
  <c r="L335" i="3"/>
  <c r="L331" i="3"/>
  <c r="L332" i="3"/>
  <c r="L256" i="3"/>
  <c r="L252" i="3"/>
  <c r="L432" i="3"/>
  <c r="L433" i="3"/>
  <c r="L429" i="3"/>
  <c r="L430" i="3"/>
  <c r="L200" i="3"/>
  <c r="L201" i="3"/>
  <c r="L197" i="3"/>
  <c r="L198" i="3"/>
  <c r="L89" i="3"/>
  <c r="L90" i="3"/>
  <c r="L86" i="3"/>
  <c r="L87" i="3"/>
  <c r="AC192" i="1"/>
  <c r="Q192" i="1"/>
  <c r="P192" i="1"/>
  <c r="O192" i="1"/>
  <c r="I192" i="1"/>
  <c r="G192" i="1"/>
  <c r="S192" i="1"/>
  <c r="Y192" i="1"/>
  <c r="W192" i="1"/>
  <c r="X192" i="1"/>
  <c r="V192" i="1"/>
  <c r="U192" i="1"/>
  <c r="AA192" i="1"/>
  <c r="R192" i="1"/>
  <c r="K432" i="3"/>
  <c r="K433" i="3"/>
  <c r="K429" i="3"/>
  <c r="K430" i="3"/>
  <c r="K334" i="3"/>
  <c r="K335" i="3"/>
  <c r="K331" i="3"/>
  <c r="K332" i="3"/>
  <c r="K89" i="3"/>
  <c r="K90" i="3"/>
  <c r="K86" i="3"/>
  <c r="K87" i="3"/>
  <c r="K200" i="3"/>
  <c r="K201" i="3"/>
  <c r="K197" i="3"/>
  <c r="K198" i="3"/>
  <c r="AC191" i="1"/>
  <c r="S191" i="1"/>
  <c r="W191" i="1"/>
  <c r="R191" i="1"/>
  <c r="J89" i="3"/>
  <c r="J90" i="3"/>
  <c r="J86" i="3"/>
  <c r="J87" i="3"/>
  <c r="J432" i="3"/>
  <c r="J433" i="3"/>
  <c r="J429" i="3"/>
  <c r="J430" i="3"/>
  <c r="J334" i="3"/>
  <c r="J335" i="3"/>
  <c r="J331" i="3"/>
  <c r="J332" i="3"/>
  <c r="J200" i="3"/>
  <c r="J201" i="3"/>
  <c r="J197" i="3"/>
  <c r="J198" i="3"/>
  <c r="AC190" i="1"/>
  <c r="O190" i="1"/>
  <c r="S190" i="1"/>
  <c r="Y190" i="1"/>
  <c r="W190" i="1"/>
  <c r="X190" i="1"/>
  <c r="V190" i="1"/>
  <c r="R190" i="1"/>
  <c r="I432" i="3"/>
  <c r="I433" i="3"/>
  <c r="I429" i="3"/>
  <c r="I430" i="3"/>
  <c r="I334" i="3"/>
  <c r="I335" i="3"/>
  <c r="I331" i="3"/>
  <c r="I332" i="3"/>
  <c r="I200" i="3"/>
  <c r="I201" i="3"/>
  <c r="I197" i="3"/>
  <c r="I198" i="3"/>
  <c r="I89" i="3"/>
  <c r="I90" i="3"/>
  <c r="I86" i="3"/>
  <c r="I87" i="3"/>
  <c r="AC189" i="1"/>
  <c r="S189" i="1"/>
  <c r="W189" i="1"/>
  <c r="R189" i="1"/>
  <c r="H432" i="3"/>
  <c r="H433" i="3"/>
  <c r="H429" i="3"/>
  <c r="H430" i="3"/>
  <c r="H334" i="3"/>
  <c r="H335" i="3"/>
  <c r="H331" i="3"/>
  <c r="H332" i="3"/>
  <c r="H200" i="3"/>
  <c r="H201" i="3"/>
  <c r="H197" i="3"/>
  <c r="H198" i="3"/>
  <c r="H89" i="3"/>
  <c r="H90" i="3"/>
  <c r="H86" i="3"/>
  <c r="H87" i="3"/>
  <c r="H256" i="3"/>
  <c r="H252" i="3"/>
  <c r="AC188" i="1"/>
  <c r="P188" i="1"/>
  <c r="O188" i="1"/>
  <c r="S188" i="1"/>
  <c r="Y188" i="1"/>
  <c r="W188" i="1"/>
  <c r="R188" i="1"/>
  <c r="Q188" i="1"/>
  <c r="G188" i="1"/>
  <c r="I188" i="1"/>
  <c r="H188" i="1"/>
  <c r="G334" i="3"/>
  <c r="G335" i="3"/>
  <c r="G331" i="3"/>
  <c r="G332" i="3"/>
  <c r="G252" i="3"/>
  <c r="G432" i="3"/>
  <c r="G433" i="3"/>
  <c r="G429" i="3"/>
  <c r="G430" i="3"/>
  <c r="G200" i="3"/>
  <c r="G201" i="3"/>
  <c r="G197" i="3"/>
  <c r="G198" i="3"/>
  <c r="G89" i="3"/>
  <c r="G90" i="3"/>
  <c r="G86" i="3"/>
  <c r="G87" i="3"/>
  <c r="AC187" i="1"/>
  <c r="Q187" i="1"/>
  <c r="W187" i="1"/>
  <c r="X187" i="1"/>
  <c r="T187" i="1"/>
  <c r="Z187" i="1"/>
  <c r="S187" i="1"/>
  <c r="Y187" i="1"/>
  <c r="V187" i="1"/>
  <c r="U187" i="1"/>
  <c r="AA187" i="1"/>
  <c r="R187" i="1"/>
  <c r="I187" i="1"/>
  <c r="P187" i="1"/>
  <c r="F252" i="3"/>
  <c r="F334" i="3"/>
  <c r="F335" i="3"/>
  <c r="F331" i="3"/>
  <c r="F332" i="3"/>
  <c r="F432" i="3"/>
  <c r="F433" i="3"/>
  <c r="F429" i="3"/>
  <c r="F430" i="3"/>
  <c r="F200" i="3"/>
  <c r="F201" i="3"/>
  <c r="F197" i="3"/>
  <c r="F198" i="3"/>
  <c r="F124" i="3"/>
  <c r="F89" i="3"/>
  <c r="F90" i="3"/>
  <c r="F86" i="3"/>
  <c r="F87" i="3"/>
  <c r="AC186" i="1"/>
  <c r="P186" i="1"/>
  <c r="O186" i="1"/>
  <c r="S186" i="1"/>
  <c r="Y186" i="1"/>
  <c r="W186" i="1"/>
  <c r="X186" i="1"/>
  <c r="R186" i="1"/>
  <c r="Q186" i="1"/>
  <c r="I186" i="1"/>
  <c r="H186" i="1"/>
  <c r="E432" i="3"/>
  <c r="E433" i="3"/>
  <c r="E429" i="3"/>
  <c r="E430" i="3"/>
  <c r="E334" i="3"/>
  <c r="E335" i="3"/>
  <c r="E331" i="3"/>
  <c r="E332" i="3"/>
  <c r="E252" i="3"/>
  <c r="E200" i="3"/>
  <c r="E201" i="3"/>
  <c r="E197" i="3"/>
  <c r="E198" i="3"/>
  <c r="E124" i="3"/>
  <c r="E89" i="3"/>
  <c r="E90" i="3"/>
  <c r="E86" i="3"/>
  <c r="E87" i="3"/>
  <c r="AC185" i="1"/>
  <c r="Q185" i="1"/>
  <c r="P185" i="1"/>
  <c r="S185" i="1"/>
  <c r="Y185" i="1"/>
  <c r="W185" i="1"/>
  <c r="R185" i="1"/>
  <c r="H185" i="1"/>
  <c r="G185" i="1"/>
  <c r="D432" i="3"/>
  <c r="D433" i="3"/>
  <c r="D429" i="3"/>
  <c r="D430" i="3"/>
  <c r="D334" i="3"/>
  <c r="D335" i="3"/>
  <c r="D331" i="3"/>
  <c r="D332" i="3"/>
  <c r="D252" i="3"/>
  <c r="D200" i="3"/>
  <c r="D201" i="3"/>
  <c r="D197" i="3"/>
  <c r="D198" i="3"/>
  <c r="D124" i="3"/>
  <c r="D89" i="3"/>
  <c r="D90" i="3"/>
  <c r="D86" i="3"/>
  <c r="D87" i="3"/>
  <c r="W184" i="1"/>
  <c r="X184" i="1"/>
  <c r="V184" i="1"/>
  <c r="AC184" i="1"/>
  <c r="P184" i="1"/>
  <c r="T184" i="1"/>
  <c r="S184" i="1"/>
  <c r="U184" i="1"/>
  <c r="AA184" i="1"/>
  <c r="R184" i="1"/>
  <c r="C429" i="3"/>
  <c r="C430" i="3"/>
  <c r="C432" i="3"/>
  <c r="C433" i="3"/>
  <c r="C331" i="3"/>
  <c r="C332" i="3"/>
  <c r="C334" i="3"/>
  <c r="C335" i="3"/>
  <c r="C197" i="3"/>
  <c r="C198" i="3"/>
  <c r="C200" i="3"/>
  <c r="C201" i="3"/>
  <c r="C124" i="3"/>
  <c r="C86" i="3"/>
  <c r="C87" i="3"/>
  <c r="C89" i="3"/>
  <c r="C90" i="3"/>
  <c r="C256" i="3"/>
  <c r="C252" i="3"/>
  <c r="S183" i="1"/>
  <c r="W183" i="1"/>
  <c r="X183" i="1"/>
  <c r="R183" i="1"/>
  <c r="AC183" i="1"/>
  <c r="O183" i="1"/>
  <c r="I183" i="1"/>
  <c r="B334" i="3"/>
  <c r="B335" i="3"/>
  <c r="B331" i="3"/>
  <c r="B332" i="3"/>
  <c r="B256" i="3"/>
  <c r="N256" i="3"/>
  <c r="B252" i="3"/>
  <c r="B432" i="3"/>
  <c r="B433" i="3"/>
  <c r="B429" i="3"/>
  <c r="B430" i="3"/>
  <c r="O356" i="3"/>
  <c r="O355" i="3"/>
  <c r="N432" i="3"/>
  <c r="N433" i="3"/>
  <c r="B200" i="3"/>
  <c r="B201" i="3"/>
  <c r="B197" i="3"/>
  <c r="B198" i="3"/>
  <c r="B124" i="3"/>
  <c r="N124" i="3"/>
  <c r="O111" i="3"/>
  <c r="B89" i="3"/>
  <c r="B90" i="3"/>
  <c r="B86" i="3"/>
  <c r="B87" i="3"/>
  <c r="O13" i="3"/>
  <c r="S182" i="1"/>
  <c r="AC182" i="1"/>
  <c r="Y182" i="1"/>
  <c r="W182" i="1"/>
  <c r="R182" i="1"/>
  <c r="I182" i="1"/>
  <c r="H182" i="1"/>
  <c r="Q182" i="1"/>
  <c r="X182" i="1"/>
  <c r="T182" i="1"/>
  <c r="Z182" i="1"/>
  <c r="V182" i="1"/>
  <c r="G182" i="1"/>
  <c r="O182" i="1"/>
  <c r="I123" i="3"/>
  <c r="J123" i="3"/>
  <c r="K123" i="3"/>
  <c r="L123" i="3"/>
  <c r="M123" i="3"/>
  <c r="M425" i="3"/>
  <c r="M426" i="3"/>
  <c r="M422" i="3"/>
  <c r="M423" i="3"/>
  <c r="N354" i="3"/>
  <c r="M327" i="3"/>
  <c r="M328" i="3"/>
  <c r="M324" i="3"/>
  <c r="M325" i="3"/>
  <c r="M193" i="3"/>
  <c r="M194" i="3"/>
  <c r="M190" i="3"/>
  <c r="M191" i="3"/>
  <c r="N109" i="3"/>
  <c r="M82" i="3"/>
  <c r="M83" i="3"/>
  <c r="M79" i="3"/>
  <c r="M80" i="3"/>
  <c r="N11" i="3"/>
  <c r="AC181" i="1"/>
  <c r="Q181" i="1"/>
  <c r="S181" i="1"/>
  <c r="Y181" i="1"/>
  <c r="W181" i="1"/>
  <c r="R181" i="1"/>
  <c r="G181" i="1"/>
  <c r="P181" i="1"/>
  <c r="H181" i="1"/>
  <c r="I181" i="1"/>
  <c r="O181" i="1"/>
  <c r="L425" i="3"/>
  <c r="L426" i="3"/>
  <c r="L422" i="3"/>
  <c r="L423" i="3"/>
  <c r="L327" i="3"/>
  <c r="L328" i="3"/>
  <c r="L324" i="3"/>
  <c r="L325" i="3"/>
  <c r="L193" i="3"/>
  <c r="L194" i="3"/>
  <c r="L190" i="3"/>
  <c r="L191" i="3"/>
  <c r="L82" i="3"/>
  <c r="L83" i="3"/>
  <c r="L79" i="3"/>
  <c r="L80" i="3"/>
  <c r="L248" i="3"/>
  <c r="S180" i="1"/>
  <c r="AC180" i="1"/>
  <c r="Y180" i="1"/>
  <c r="W180" i="1"/>
  <c r="X180" i="1"/>
  <c r="U180" i="1"/>
  <c r="AA180" i="1"/>
  <c r="T180" i="1"/>
  <c r="Z180" i="1"/>
  <c r="R180" i="1"/>
  <c r="G180" i="1"/>
  <c r="V180" i="1"/>
  <c r="H180" i="1"/>
  <c r="O180" i="1"/>
  <c r="I180" i="1"/>
  <c r="Q180" i="1"/>
  <c r="P180" i="1"/>
  <c r="K425" i="3"/>
  <c r="K426" i="3"/>
  <c r="K422" i="3"/>
  <c r="K423" i="3"/>
  <c r="K327" i="3"/>
  <c r="K328" i="3"/>
  <c r="K324" i="3"/>
  <c r="K325" i="3"/>
  <c r="K193" i="3"/>
  <c r="K194" i="3"/>
  <c r="K190" i="3"/>
  <c r="K191" i="3"/>
  <c r="K82" i="3"/>
  <c r="K83" i="3"/>
  <c r="K79" i="3"/>
  <c r="K80" i="3"/>
  <c r="S179" i="1"/>
  <c r="W179" i="1"/>
  <c r="X179" i="1"/>
  <c r="R179" i="1"/>
  <c r="AC179" i="1"/>
  <c r="Q179" i="1"/>
  <c r="G179" i="1"/>
  <c r="J327" i="3"/>
  <c r="J328" i="3"/>
  <c r="J324" i="3"/>
  <c r="J325" i="3"/>
  <c r="J193" i="3"/>
  <c r="J194" i="3"/>
  <c r="J190" i="3"/>
  <c r="J191" i="3"/>
  <c r="AC178" i="1"/>
  <c r="W178" i="1"/>
  <c r="X178" i="1"/>
  <c r="T178" i="1"/>
  <c r="Z178" i="1"/>
  <c r="O179" i="1"/>
  <c r="P179" i="1"/>
  <c r="Y179" i="1"/>
  <c r="I179" i="1"/>
  <c r="H179" i="1"/>
  <c r="J425" i="3"/>
  <c r="J426" i="3"/>
  <c r="J422" i="3"/>
  <c r="J423" i="3"/>
  <c r="J82" i="3"/>
  <c r="J83" i="3"/>
  <c r="J79" i="3"/>
  <c r="J80" i="3"/>
  <c r="J248" i="3"/>
  <c r="S178" i="1"/>
  <c r="U178" i="1"/>
  <c r="R178" i="1"/>
  <c r="I425" i="3"/>
  <c r="I426" i="3"/>
  <c r="I422" i="3"/>
  <c r="I423" i="3"/>
  <c r="I327" i="3"/>
  <c r="I328" i="3"/>
  <c r="I324" i="3"/>
  <c r="I325" i="3"/>
  <c r="I193" i="3"/>
  <c r="I194" i="3"/>
  <c r="I190" i="3"/>
  <c r="I191" i="3"/>
  <c r="I82" i="3"/>
  <c r="I83" i="3"/>
  <c r="I79" i="3"/>
  <c r="I80" i="3"/>
  <c r="AC177" i="1"/>
  <c r="G177" i="1"/>
  <c r="R176" i="1"/>
  <c r="R177" i="1"/>
  <c r="S177" i="1"/>
  <c r="W177" i="1"/>
  <c r="X177" i="1"/>
  <c r="V177" i="1"/>
  <c r="Q177" i="1"/>
  <c r="O177" i="1"/>
  <c r="H177" i="1"/>
  <c r="Y177" i="1"/>
  <c r="P177" i="1"/>
  <c r="I177" i="1"/>
  <c r="H425" i="3"/>
  <c r="H426" i="3"/>
  <c r="H422" i="3"/>
  <c r="H423" i="3"/>
  <c r="H327" i="3"/>
  <c r="H328" i="3"/>
  <c r="H324" i="3"/>
  <c r="H325" i="3"/>
  <c r="H248" i="3"/>
  <c r="H193" i="3"/>
  <c r="H194" i="3"/>
  <c r="G193" i="3"/>
  <c r="H190" i="3"/>
  <c r="H191" i="3"/>
  <c r="H123" i="3"/>
  <c r="H82" i="3"/>
  <c r="H83" i="3"/>
  <c r="H79" i="3"/>
  <c r="H80" i="3"/>
  <c r="AC176" i="1"/>
  <c r="I176" i="1"/>
  <c r="S176" i="1"/>
  <c r="Y176" i="1"/>
  <c r="W176" i="1"/>
  <c r="X176" i="1"/>
  <c r="U176" i="1"/>
  <c r="AA176" i="1"/>
  <c r="T176" i="1"/>
  <c r="Z176" i="1"/>
  <c r="V176" i="1"/>
  <c r="H176" i="1"/>
  <c r="G176" i="1"/>
  <c r="Q176" i="1"/>
  <c r="P176" i="1"/>
  <c r="O176" i="1"/>
  <c r="G327" i="3"/>
  <c r="G328" i="3"/>
  <c r="G324" i="3"/>
  <c r="G325" i="3"/>
  <c r="G425" i="3"/>
  <c r="G426" i="3"/>
  <c r="G422" i="3"/>
  <c r="G423" i="3"/>
  <c r="G194" i="3"/>
  <c r="G190" i="3"/>
  <c r="G191" i="3"/>
  <c r="G123" i="3"/>
  <c r="G82" i="3"/>
  <c r="G83" i="3"/>
  <c r="G79" i="3"/>
  <c r="G80" i="3"/>
  <c r="AC175" i="1"/>
  <c r="S175" i="1"/>
  <c r="W175" i="1"/>
  <c r="R175" i="1"/>
  <c r="I175" i="1"/>
  <c r="X175" i="1"/>
  <c r="U175" i="1"/>
  <c r="F425" i="3"/>
  <c r="F426" i="3"/>
  <c r="F422" i="3"/>
  <c r="F423" i="3"/>
  <c r="F327" i="3"/>
  <c r="F328" i="3"/>
  <c r="F324" i="3"/>
  <c r="F325" i="3"/>
  <c r="F193" i="3"/>
  <c r="F194" i="3"/>
  <c r="F190" i="3"/>
  <c r="F191" i="3"/>
  <c r="F123" i="3"/>
  <c r="F82" i="3"/>
  <c r="F83" i="3"/>
  <c r="F79" i="3"/>
  <c r="F80" i="3"/>
  <c r="F248" i="3"/>
  <c r="AC174" i="1"/>
  <c r="P174" i="1"/>
  <c r="S174" i="1"/>
  <c r="W174" i="1"/>
  <c r="R174" i="1"/>
  <c r="D174" i="1"/>
  <c r="H174" i="1"/>
  <c r="T175" i="1"/>
  <c r="V175" i="1"/>
  <c r="O174" i="1"/>
  <c r="Q174" i="1"/>
  <c r="E327" i="3"/>
  <c r="E328" i="3"/>
  <c r="E324" i="3"/>
  <c r="E325" i="3"/>
  <c r="E248" i="3"/>
  <c r="E425" i="3"/>
  <c r="E426" i="3"/>
  <c r="E422" i="3"/>
  <c r="E423" i="3"/>
  <c r="E193" i="3"/>
  <c r="E194" i="3"/>
  <c r="E190" i="3"/>
  <c r="E191" i="3"/>
  <c r="E82" i="3"/>
  <c r="E83" i="3"/>
  <c r="E79" i="3"/>
  <c r="E80" i="3"/>
  <c r="E123" i="3"/>
  <c r="S173" i="1"/>
  <c r="W173" i="1"/>
  <c r="R173" i="1"/>
  <c r="AC173" i="1"/>
  <c r="G173" i="1"/>
  <c r="I173" i="1"/>
  <c r="Y173" i="1"/>
  <c r="O173" i="1"/>
  <c r="Q173" i="1"/>
  <c r="D425" i="3"/>
  <c r="D426" i="3"/>
  <c r="D422" i="3"/>
  <c r="D423" i="3"/>
  <c r="D327" i="3"/>
  <c r="D328" i="3"/>
  <c r="D324" i="3"/>
  <c r="D325" i="3"/>
  <c r="D82" i="3"/>
  <c r="D83" i="3"/>
  <c r="D79" i="3"/>
  <c r="D80" i="3"/>
  <c r="D193" i="3"/>
  <c r="D194" i="3"/>
  <c r="D190" i="3"/>
  <c r="D191" i="3"/>
  <c r="D248" i="3"/>
  <c r="D123" i="3"/>
  <c r="S172" i="1"/>
  <c r="W172" i="1"/>
  <c r="X172" i="1"/>
  <c r="U172" i="1"/>
  <c r="R172" i="1"/>
  <c r="AC172" i="1"/>
  <c r="Q172" i="1"/>
  <c r="Y172" i="1"/>
  <c r="H172" i="1"/>
  <c r="AA172" i="1"/>
  <c r="G172" i="1"/>
  <c r="C422" i="3"/>
  <c r="C423" i="3"/>
  <c r="C425" i="3"/>
  <c r="C426" i="3"/>
  <c r="C324" i="3"/>
  <c r="C325" i="3"/>
  <c r="C327" i="3"/>
  <c r="C328" i="3"/>
  <c r="C190" i="3"/>
  <c r="C191" i="3"/>
  <c r="C193" i="3"/>
  <c r="C194" i="3"/>
  <c r="C79" i="3"/>
  <c r="C80" i="3"/>
  <c r="C82" i="3"/>
  <c r="C83" i="3"/>
  <c r="C248" i="3"/>
  <c r="C123" i="3"/>
  <c r="AC171" i="1"/>
  <c r="P171" i="1"/>
  <c r="S171" i="1"/>
  <c r="W171" i="1"/>
  <c r="X171" i="1"/>
  <c r="V171" i="1"/>
  <c r="R171" i="1"/>
  <c r="O171" i="1"/>
  <c r="B425" i="3"/>
  <c r="B426" i="3"/>
  <c r="B422" i="3"/>
  <c r="B423" i="3"/>
  <c r="B327" i="3"/>
  <c r="B328" i="3"/>
  <c r="B324" i="3"/>
  <c r="B325" i="3"/>
  <c r="B193" i="3"/>
  <c r="B194" i="3"/>
  <c r="B190" i="3"/>
  <c r="B191" i="3"/>
  <c r="O110" i="3"/>
  <c r="B123" i="3"/>
  <c r="N123" i="3"/>
  <c r="B122" i="3"/>
  <c r="B82" i="3"/>
  <c r="B83" i="3"/>
  <c r="B79" i="3"/>
  <c r="B80" i="3"/>
  <c r="O12" i="3"/>
  <c r="D250" i="3"/>
  <c r="S170" i="1"/>
  <c r="W170" i="1"/>
  <c r="X170" i="1"/>
  <c r="U170" i="1"/>
  <c r="R170" i="1"/>
  <c r="AC170" i="1"/>
  <c r="O123" i="3"/>
  <c r="V170" i="1"/>
  <c r="M320" i="3"/>
  <c r="M321" i="3"/>
  <c r="M317" i="3"/>
  <c r="M318" i="3"/>
  <c r="M186" i="3"/>
  <c r="M187" i="3"/>
  <c r="M183" i="3"/>
  <c r="M184" i="3"/>
  <c r="T170" i="1"/>
  <c r="M418" i="3"/>
  <c r="M419" i="3"/>
  <c r="M415" i="3"/>
  <c r="M416" i="3"/>
  <c r="N353" i="3"/>
  <c r="N419" i="3"/>
  <c r="B248" i="3"/>
  <c r="M122" i="3"/>
  <c r="N108" i="3"/>
  <c r="M75" i="3"/>
  <c r="M76" i="3"/>
  <c r="M72" i="3"/>
  <c r="M73" i="3"/>
  <c r="N10" i="3"/>
  <c r="S169" i="1"/>
  <c r="W169" i="1"/>
  <c r="X169" i="1"/>
  <c r="R169" i="1"/>
  <c r="AC169" i="1"/>
  <c r="O169" i="1"/>
  <c r="H169" i="1"/>
  <c r="P169" i="1"/>
  <c r="Y169" i="1"/>
  <c r="Q169" i="1"/>
  <c r="G169" i="1"/>
  <c r="C244" i="3"/>
  <c r="I244" i="3"/>
  <c r="L418" i="3"/>
  <c r="L419" i="3"/>
  <c r="L415" i="3"/>
  <c r="L416" i="3"/>
  <c r="L320" i="3"/>
  <c r="L321" i="3"/>
  <c r="L317" i="3"/>
  <c r="L318" i="3"/>
  <c r="L186" i="3"/>
  <c r="L187" i="3"/>
  <c r="L183" i="3"/>
  <c r="L184" i="3"/>
  <c r="L122" i="3"/>
  <c r="L75" i="3"/>
  <c r="L76" i="3"/>
  <c r="L72" i="3"/>
  <c r="L73" i="3"/>
  <c r="S168" i="1"/>
  <c r="W168" i="1"/>
  <c r="X168" i="1"/>
  <c r="T168" i="1"/>
  <c r="AC168" i="1"/>
  <c r="Z168" i="1"/>
  <c r="R168" i="1"/>
  <c r="P168" i="1"/>
  <c r="Y168" i="1"/>
  <c r="G168" i="1"/>
  <c r="K320" i="3"/>
  <c r="K321" i="3"/>
  <c r="K317" i="3"/>
  <c r="K318" i="3"/>
  <c r="K418" i="3"/>
  <c r="K419" i="3"/>
  <c r="K415" i="3"/>
  <c r="K416" i="3"/>
  <c r="K186" i="3"/>
  <c r="K187" i="3"/>
  <c r="K183" i="3"/>
  <c r="K184" i="3"/>
  <c r="K122" i="3"/>
  <c r="K75" i="3"/>
  <c r="K76" i="3"/>
  <c r="K72" i="3"/>
  <c r="K73" i="3"/>
  <c r="S167" i="1"/>
  <c r="W167" i="1"/>
  <c r="R167" i="1"/>
  <c r="AC167" i="1"/>
  <c r="G167" i="1"/>
  <c r="Y167" i="1"/>
  <c r="Q167" i="1"/>
  <c r="P167" i="1"/>
  <c r="O167" i="1"/>
  <c r="H167" i="1"/>
  <c r="I167" i="1"/>
  <c r="J418" i="3"/>
  <c r="J419" i="3"/>
  <c r="J415" i="3"/>
  <c r="J416" i="3"/>
  <c r="J320" i="3"/>
  <c r="J321" i="3"/>
  <c r="J317" i="3"/>
  <c r="J318" i="3"/>
  <c r="J186" i="3"/>
  <c r="J187" i="3"/>
  <c r="J183" i="3"/>
  <c r="J184" i="3"/>
  <c r="J75" i="3"/>
  <c r="J76" i="3"/>
  <c r="J72" i="3"/>
  <c r="J73" i="3"/>
  <c r="J122" i="3"/>
  <c r="S166" i="1"/>
  <c r="AC166" i="1"/>
  <c r="Y166" i="1"/>
  <c r="W166" i="1"/>
  <c r="X166" i="1"/>
  <c r="R166" i="1"/>
  <c r="G166" i="1"/>
  <c r="Q166" i="1"/>
  <c r="O166" i="1"/>
  <c r="P166" i="1"/>
  <c r="I166" i="1"/>
  <c r="H166" i="1"/>
  <c r="I418" i="3"/>
  <c r="I419" i="3"/>
  <c r="I415" i="3"/>
  <c r="I416" i="3"/>
  <c r="I320" i="3"/>
  <c r="I321" i="3"/>
  <c r="I317" i="3"/>
  <c r="I318" i="3"/>
  <c r="I186" i="3"/>
  <c r="I187" i="3"/>
  <c r="I183" i="3"/>
  <c r="I184" i="3"/>
  <c r="I122" i="3"/>
  <c r="I75" i="3"/>
  <c r="I76" i="3"/>
  <c r="I72" i="3"/>
  <c r="I73" i="3"/>
  <c r="S165" i="1"/>
  <c r="W165" i="1"/>
  <c r="R165" i="1"/>
  <c r="AC165" i="1"/>
  <c r="P165" i="1"/>
  <c r="Y165" i="1"/>
  <c r="G165" i="1"/>
  <c r="O165" i="1"/>
  <c r="H165" i="1"/>
  <c r="Q165" i="1"/>
  <c r="I165" i="1"/>
  <c r="H320" i="3"/>
  <c r="H321" i="3"/>
  <c r="H317" i="3"/>
  <c r="H318" i="3"/>
  <c r="H418" i="3"/>
  <c r="H419" i="3"/>
  <c r="H415" i="3"/>
  <c r="H416" i="3"/>
  <c r="H186" i="3"/>
  <c r="H187" i="3"/>
  <c r="H183" i="3"/>
  <c r="H184" i="3"/>
  <c r="H122" i="3"/>
  <c r="H75" i="3"/>
  <c r="H76" i="3"/>
  <c r="H72" i="3"/>
  <c r="H73" i="3"/>
  <c r="AC164" i="1"/>
  <c r="S164" i="1"/>
  <c r="Y164" i="1"/>
  <c r="W164" i="1"/>
  <c r="X164" i="1"/>
  <c r="V164" i="1"/>
  <c r="R164" i="1"/>
  <c r="H164" i="1"/>
  <c r="P164" i="1"/>
  <c r="G164" i="1"/>
  <c r="O164" i="1"/>
  <c r="I164" i="1"/>
  <c r="Q164" i="1"/>
  <c r="G418" i="3"/>
  <c r="G419" i="3"/>
  <c r="G415" i="3"/>
  <c r="G416" i="3"/>
  <c r="G320" i="3"/>
  <c r="G321" i="3"/>
  <c r="G317" i="3"/>
  <c r="G318" i="3"/>
  <c r="G186" i="3"/>
  <c r="G187" i="3"/>
  <c r="G183" i="3"/>
  <c r="G184" i="3"/>
  <c r="G122" i="3"/>
  <c r="G75" i="3"/>
  <c r="G76" i="3"/>
  <c r="G72" i="3"/>
  <c r="G73" i="3"/>
  <c r="AC163" i="1"/>
  <c r="U164" i="1"/>
  <c r="AA164" i="1"/>
  <c r="T164" i="1"/>
  <c r="Z164" i="1"/>
  <c r="Q163" i="1"/>
  <c r="P163" i="1"/>
  <c r="O163" i="1"/>
  <c r="S163" i="1"/>
  <c r="Y163" i="1"/>
  <c r="W163" i="1"/>
  <c r="X163" i="1"/>
  <c r="T163" i="1"/>
  <c r="Z163" i="1"/>
  <c r="R163" i="1"/>
  <c r="I163" i="1"/>
  <c r="H163" i="1"/>
  <c r="G163" i="1"/>
  <c r="F186" i="3"/>
  <c r="F187" i="3"/>
  <c r="F183" i="3"/>
  <c r="F184" i="3"/>
  <c r="F418" i="3"/>
  <c r="F419" i="3"/>
  <c r="F415" i="3"/>
  <c r="F416" i="3"/>
  <c r="F320" i="3"/>
  <c r="F321" i="3"/>
  <c r="F317" i="3"/>
  <c r="F318" i="3"/>
  <c r="F75" i="3"/>
  <c r="F76" i="3"/>
  <c r="F72" i="3"/>
  <c r="F73" i="3"/>
  <c r="F122" i="3"/>
  <c r="S162" i="1"/>
  <c r="W162" i="1"/>
  <c r="R162" i="1"/>
  <c r="AC162" i="1"/>
  <c r="H162" i="1"/>
  <c r="E418" i="3"/>
  <c r="E419" i="3"/>
  <c r="E415" i="3"/>
  <c r="E416" i="3"/>
  <c r="E320" i="3"/>
  <c r="E321" i="3"/>
  <c r="E317" i="3"/>
  <c r="E318" i="3"/>
  <c r="E186" i="3"/>
  <c r="E187" i="3"/>
  <c r="E183" i="3"/>
  <c r="E184" i="3"/>
  <c r="E122" i="3"/>
  <c r="E75" i="3"/>
  <c r="E76" i="3"/>
  <c r="E72" i="3"/>
  <c r="E73" i="3"/>
  <c r="S161" i="1"/>
  <c r="W161" i="1"/>
  <c r="R161" i="1"/>
  <c r="AC161" i="1"/>
  <c r="D418" i="3"/>
  <c r="D419" i="3"/>
  <c r="D415" i="3"/>
  <c r="D416" i="3"/>
  <c r="D320" i="3"/>
  <c r="D321" i="3"/>
  <c r="D317" i="3"/>
  <c r="D318" i="3"/>
  <c r="D186" i="3"/>
  <c r="D187" i="3"/>
  <c r="D183" i="3"/>
  <c r="D184" i="3"/>
  <c r="D75" i="3"/>
  <c r="D76" i="3"/>
  <c r="D72" i="3"/>
  <c r="D73" i="3"/>
  <c r="D122" i="3"/>
  <c r="S160" i="1"/>
  <c r="W160" i="1"/>
  <c r="R160" i="1"/>
  <c r="AC160" i="1"/>
  <c r="C317" i="3"/>
  <c r="C318" i="3"/>
  <c r="C320" i="3"/>
  <c r="C321" i="3"/>
  <c r="C415" i="3"/>
  <c r="C416" i="3"/>
  <c r="C418" i="3"/>
  <c r="C419" i="3"/>
  <c r="C183" i="3"/>
  <c r="C184" i="3"/>
  <c r="C186" i="3"/>
  <c r="C187" i="3"/>
  <c r="C122" i="3"/>
  <c r="C72" i="3"/>
  <c r="C73" i="3"/>
  <c r="C75" i="3"/>
  <c r="C76" i="3"/>
  <c r="AC159" i="1"/>
  <c r="S159" i="1"/>
  <c r="W159" i="1"/>
  <c r="R159" i="1"/>
  <c r="B320" i="3"/>
  <c r="B321" i="3"/>
  <c r="B317" i="3"/>
  <c r="B318" i="3"/>
  <c r="B186" i="3"/>
  <c r="B187" i="3"/>
  <c r="B183" i="3"/>
  <c r="B184" i="3"/>
  <c r="B75" i="3"/>
  <c r="B76" i="3"/>
  <c r="B72" i="3"/>
  <c r="B73" i="3"/>
  <c r="B418" i="3"/>
  <c r="B419" i="3"/>
  <c r="B415" i="3"/>
  <c r="B416" i="3"/>
  <c r="W158" i="1"/>
  <c r="S158" i="1"/>
  <c r="R158" i="1"/>
  <c r="AC158" i="1"/>
  <c r="O354" i="3"/>
  <c r="N425" i="3"/>
  <c r="N426" i="3"/>
  <c r="O109" i="3"/>
  <c r="N193" i="3"/>
  <c r="N194" i="3"/>
  <c r="O11" i="3"/>
  <c r="M313" i="3"/>
  <c r="M314" i="3"/>
  <c r="M310" i="3"/>
  <c r="M311" i="3"/>
  <c r="M179" i="3"/>
  <c r="M180" i="3"/>
  <c r="M176" i="3"/>
  <c r="M177" i="3"/>
  <c r="N107" i="3"/>
  <c r="M121" i="3"/>
  <c r="M411" i="3"/>
  <c r="M412" i="3"/>
  <c r="M408" i="3"/>
  <c r="M409" i="3"/>
  <c r="N352" i="3"/>
  <c r="M68" i="3"/>
  <c r="M69" i="3"/>
  <c r="M65" i="3"/>
  <c r="M66" i="3"/>
  <c r="N9" i="3"/>
  <c r="B240" i="3"/>
  <c r="AC157" i="1"/>
  <c r="O157" i="1"/>
  <c r="S157" i="1"/>
  <c r="W157" i="1"/>
  <c r="R157" i="1"/>
  <c r="L313" i="3"/>
  <c r="L314" i="3"/>
  <c r="L310" i="3"/>
  <c r="L311" i="3"/>
  <c r="L411" i="3"/>
  <c r="L412" i="3"/>
  <c r="L408" i="3"/>
  <c r="L409" i="3"/>
  <c r="L179" i="3"/>
  <c r="L180" i="3"/>
  <c r="L176" i="3"/>
  <c r="L177" i="3"/>
  <c r="L121" i="3"/>
  <c r="L68" i="3"/>
  <c r="L69" i="3"/>
  <c r="L65" i="3"/>
  <c r="L66" i="3"/>
  <c r="S156" i="1"/>
  <c r="W156" i="1"/>
  <c r="R156" i="1"/>
  <c r="AC156" i="1"/>
  <c r="K411" i="3"/>
  <c r="K412" i="3"/>
  <c r="K408" i="3"/>
  <c r="K409" i="3"/>
  <c r="K313" i="3"/>
  <c r="K314" i="3"/>
  <c r="K310" i="3"/>
  <c r="K311" i="3"/>
  <c r="K179" i="3"/>
  <c r="K180" i="3"/>
  <c r="K176" i="3"/>
  <c r="K177" i="3"/>
  <c r="K68" i="3"/>
  <c r="K69" i="3"/>
  <c r="K65" i="3"/>
  <c r="K66" i="3"/>
  <c r="K121" i="3"/>
  <c r="S155" i="1"/>
  <c r="W155" i="1"/>
  <c r="R155" i="1"/>
  <c r="AC155" i="1"/>
  <c r="G155" i="1"/>
  <c r="J411" i="3"/>
  <c r="J412" i="3"/>
  <c r="J408" i="3"/>
  <c r="J409" i="3"/>
  <c r="J313" i="3"/>
  <c r="J314" i="3"/>
  <c r="J310" i="3"/>
  <c r="J311" i="3"/>
  <c r="J179" i="3"/>
  <c r="J180" i="3"/>
  <c r="J176" i="3"/>
  <c r="J177" i="3"/>
  <c r="J121" i="3"/>
  <c r="J68" i="3"/>
  <c r="J69" i="3"/>
  <c r="J65" i="3"/>
  <c r="J66" i="3"/>
  <c r="AC154" i="1"/>
  <c r="O154" i="1"/>
  <c r="S154" i="1"/>
  <c r="W154" i="1"/>
  <c r="R154" i="1"/>
  <c r="I313" i="3"/>
  <c r="I314" i="3"/>
  <c r="I310" i="3"/>
  <c r="I311" i="3"/>
  <c r="I411" i="3"/>
  <c r="I412" i="3"/>
  <c r="I408" i="3"/>
  <c r="I409" i="3"/>
  <c r="I179" i="3"/>
  <c r="I180" i="3"/>
  <c r="I176" i="3"/>
  <c r="I177" i="3"/>
  <c r="I68" i="3"/>
  <c r="I69" i="3"/>
  <c r="I65" i="3"/>
  <c r="I66" i="3"/>
  <c r="I121" i="3"/>
  <c r="AC153" i="1"/>
  <c r="S153" i="1"/>
  <c r="W153" i="1"/>
  <c r="R153" i="1"/>
  <c r="H313" i="3"/>
  <c r="H314" i="3"/>
  <c r="H310" i="3"/>
  <c r="H311" i="3"/>
  <c r="H411" i="3"/>
  <c r="H412" i="3"/>
  <c r="H408" i="3"/>
  <c r="H409" i="3"/>
  <c r="H179" i="3"/>
  <c r="H180" i="3"/>
  <c r="H176" i="3"/>
  <c r="H177" i="3"/>
  <c r="H121" i="3"/>
  <c r="H68" i="3"/>
  <c r="H69" i="3"/>
  <c r="H65" i="3"/>
  <c r="H66" i="3"/>
  <c r="S148" i="1"/>
  <c r="S149" i="1"/>
  <c r="S150" i="1"/>
  <c r="S151" i="1"/>
  <c r="S152" i="1"/>
  <c r="W152" i="1"/>
  <c r="X152" i="1"/>
  <c r="V152" i="1"/>
  <c r="R152" i="1"/>
  <c r="AC152" i="1"/>
  <c r="Q152" i="1"/>
  <c r="G411" i="3"/>
  <c r="G412" i="3"/>
  <c r="G408" i="3"/>
  <c r="G409" i="3"/>
  <c r="G313" i="3"/>
  <c r="G314" i="3"/>
  <c r="G310" i="3"/>
  <c r="G311" i="3"/>
  <c r="G179" i="3"/>
  <c r="G180" i="3"/>
  <c r="G176" i="3"/>
  <c r="G177" i="3"/>
  <c r="G121" i="3"/>
  <c r="G68" i="3"/>
  <c r="G69" i="3"/>
  <c r="G65" i="3"/>
  <c r="G66" i="3"/>
  <c r="W151" i="1"/>
  <c r="X151" i="1"/>
  <c r="R151" i="1"/>
  <c r="AC151" i="1"/>
  <c r="O151" i="1"/>
  <c r="F313" i="3"/>
  <c r="F314" i="3"/>
  <c r="F310" i="3"/>
  <c r="F311" i="3"/>
  <c r="F411" i="3"/>
  <c r="F412" i="3"/>
  <c r="F408" i="3"/>
  <c r="F409" i="3"/>
  <c r="F179" i="3"/>
  <c r="F180" i="3"/>
  <c r="F176" i="3"/>
  <c r="F177" i="3"/>
  <c r="F121" i="3"/>
  <c r="F68" i="3"/>
  <c r="F69" i="3"/>
  <c r="F65" i="3"/>
  <c r="F66" i="3"/>
  <c r="W148" i="1"/>
  <c r="W149" i="1"/>
  <c r="W150" i="1"/>
  <c r="X150" i="1"/>
  <c r="T150" i="1"/>
  <c r="AC150" i="1"/>
  <c r="Z150" i="1"/>
  <c r="R150" i="1"/>
  <c r="P150" i="1"/>
  <c r="E313" i="3"/>
  <c r="E314" i="3"/>
  <c r="E310" i="3"/>
  <c r="E311" i="3"/>
  <c r="E121" i="3"/>
  <c r="AC149" i="1"/>
  <c r="D313" i="3"/>
  <c r="D314" i="3"/>
  <c r="D310" i="3"/>
  <c r="D311" i="3"/>
  <c r="D179" i="3"/>
  <c r="D180" i="3"/>
  <c r="E179" i="3"/>
  <c r="E180" i="3"/>
  <c r="E176" i="3"/>
  <c r="E177" i="3"/>
  <c r="D176" i="3"/>
  <c r="D177" i="3"/>
  <c r="D68" i="3"/>
  <c r="D69" i="3"/>
  <c r="E68" i="3"/>
  <c r="E69" i="3"/>
  <c r="D65" i="3"/>
  <c r="D66" i="3"/>
  <c r="E65" i="3"/>
  <c r="E66" i="3"/>
  <c r="D411" i="3"/>
  <c r="D412" i="3"/>
  <c r="E411" i="3"/>
  <c r="E412" i="3"/>
  <c r="D408" i="3"/>
  <c r="D409" i="3"/>
  <c r="E408" i="3"/>
  <c r="E409" i="3"/>
  <c r="D121" i="3"/>
  <c r="AC148" i="1"/>
  <c r="R149" i="1"/>
  <c r="R148" i="1"/>
  <c r="C310" i="3"/>
  <c r="C311" i="3"/>
  <c r="C176" i="3"/>
  <c r="C177" i="3"/>
  <c r="C65" i="3"/>
  <c r="C66" i="3"/>
  <c r="C408" i="3"/>
  <c r="C409" i="3"/>
  <c r="C313" i="3"/>
  <c r="C314" i="3"/>
  <c r="C411" i="3"/>
  <c r="C412" i="3"/>
  <c r="C179" i="3"/>
  <c r="C180" i="3"/>
  <c r="C121" i="3"/>
  <c r="C68" i="3"/>
  <c r="C69" i="3"/>
  <c r="AC147" i="1"/>
  <c r="S147" i="1"/>
  <c r="W147" i="1"/>
  <c r="X147" i="1"/>
  <c r="T147" i="1"/>
  <c r="R147" i="1"/>
  <c r="B313" i="3"/>
  <c r="B314" i="3"/>
  <c r="B310" i="3"/>
  <c r="B311" i="3"/>
  <c r="B179" i="3"/>
  <c r="B180" i="3"/>
  <c r="B176" i="3"/>
  <c r="B177" i="3"/>
  <c r="B121" i="3"/>
  <c r="B411" i="3"/>
  <c r="B412" i="3"/>
  <c r="B408" i="3"/>
  <c r="B409" i="3"/>
  <c r="B68" i="3"/>
  <c r="B69" i="3"/>
  <c r="B65" i="3"/>
  <c r="B66" i="3"/>
  <c r="AC146" i="1"/>
  <c r="S146" i="1"/>
  <c r="W146" i="1"/>
  <c r="R146" i="1"/>
  <c r="O353" i="3"/>
  <c r="O108" i="3"/>
  <c r="O10" i="3"/>
  <c r="M404" i="3"/>
  <c r="M405" i="3"/>
  <c r="M401" i="3"/>
  <c r="M402" i="3"/>
  <c r="N351" i="3"/>
  <c r="M306" i="3"/>
  <c r="M307" i="3"/>
  <c r="M303" i="3"/>
  <c r="M304" i="3"/>
  <c r="M172" i="3"/>
  <c r="M173" i="3"/>
  <c r="M169" i="3"/>
  <c r="M170" i="3"/>
  <c r="N106" i="3"/>
  <c r="M61" i="3"/>
  <c r="M62" i="3"/>
  <c r="M58" i="3"/>
  <c r="M59" i="3"/>
  <c r="N8" i="3"/>
  <c r="M120" i="3"/>
  <c r="S145" i="1"/>
  <c r="W145" i="1"/>
  <c r="X145" i="1"/>
  <c r="T145" i="1"/>
  <c r="R145" i="1"/>
  <c r="AC145" i="1"/>
  <c r="L306" i="3"/>
  <c r="L307" i="3"/>
  <c r="L303" i="3"/>
  <c r="L304" i="3"/>
  <c r="L404" i="3"/>
  <c r="L405" i="3"/>
  <c r="L401" i="3"/>
  <c r="L402" i="3"/>
  <c r="L172" i="3"/>
  <c r="L173" i="3"/>
  <c r="L169" i="3"/>
  <c r="L170" i="3"/>
  <c r="L120" i="3"/>
  <c r="L61" i="3"/>
  <c r="L62" i="3"/>
  <c r="L58" i="3"/>
  <c r="L59" i="3"/>
  <c r="AC144" i="1"/>
  <c r="S144" i="1"/>
  <c r="W144" i="1"/>
  <c r="X144" i="1"/>
  <c r="T144" i="1"/>
  <c r="R144" i="1"/>
  <c r="K404" i="3"/>
  <c r="K405" i="3"/>
  <c r="K401" i="3"/>
  <c r="K402" i="3"/>
  <c r="K306" i="3"/>
  <c r="K307" i="3"/>
  <c r="K303" i="3"/>
  <c r="K304" i="3"/>
  <c r="K172" i="3"/>
  <c r="K173" i="3"/>
  <c r="K169" i="3"/>
  <c r="K170" i="3"/>
  <c r="K61" i="3"/>
  <c r="K62" i="3"/>
  <c r="K58" i="3"/>
  <c r="K59" i="3"/>
  <c r="K120" i="3"/>
  <c r="S143" i="1"/>
  <c r="W143" i="1"/>
  <c r="R143" i="1"/>
  <c r="AC143" i="1"/>
  <c r="H143" i="1"/>
  <c r="J306" i="3"/>
  <c r="J307" i="3"/>
  <c r="J303" i="3"/>
  <c r="J304" i="3"/>
  <c r="J172" i="3"/>
  <c r="J173" i="3"/>
  <c r="J169" i="3"/>
  <c r="J170" i="3"/>
  <c r="J120" i="3"/>
  <c r="J404" i="3"/>
  <c r="J405" i="3"/>
  <c r="J401" i="3"/>
  <c r="J402" i="3"/>
  <c r="J61" i="3"/>
  <c r="J62" i="3"/>
  <c r="J58" i="3"/>
  <c r="J59" i="3"/>
  <c r="S142" i="1"/>
  <c r="W142" i="1"/>
  <c r="X142" i="1"/>
  <c r="AC142" i="1"/>
  <c r="R142" i="1"/>
  <c r="I306" i="3"/>
  <c r="I307" i="3"/>
  <c r="I303" i="3"/>
  <c r="I304" i="3"/>
  <c r="I404" i="3"/>
  <c r="I405" i="3"/>
  <c r="I401" i="3"/>
  <c r="I402" i="3"/>
  <c r="I172" i="3"/>
  <c r="I173" i="3"/>
  <c r="I169" i="3"/>
  <c r="I170" i="3"/>
  <c r="I120" i="3"/>
  <c r="I61" i="3"/>
  <c r="I62" i="3"/>
  <c r="I58" i="3"/>
  <c r="I59" i="3"/>
  <c r="S141" i="1"/>
  <c r="W141" i="1"/>
  <c r="R141" i="1"/>
  <c r="AC141" i="1"/>
  <c r="H141" i="1"/>
  <c r="H306" i="3"/>
  <c r="H307" i="3"/>
  <c r="H303" i="3"/>
  <c r="H304" i="3"/>
  <c r="H172" i="3"/>
  <c r="H173" i="3"/>
  <c r="H169" i="3"/>
  <c r="H170" i="3"/>
  <c r="C120" i="3"/>
  <c r="D120" i="3"/>
  <c r="E120" i="3"/>
  <c r="F120" i="3"/>
  <c r="G120" i="3"/>
  <c r="H120" i="3"/>
  <c r="H404" i="3"/>
  <c r="H405" i="3"/>
  <c r="H401" i="3"/>
  <c r="H402" i="3"/>
  <c r="H61" i="3"/>
  <c r="H62" i="3"/>
  <c r="H58" i="3"/>
  <c r="H59" i="3"/>
  <c r="S140" i="1"/>
  <c r="AC140" i="1"/>
  <c r="Y140" i="1"/>
  <c r="W140" i="1"/>
  <c r="X140" i="1"/>
  <c r="R140" i="1"/>
  <c r="G404" i="3"/>
  <c r="G405" i="3"/>
  <c r="G401" i="3"/>
  <c r="G402" i="3"/>
  <c r="G306" i="3"/>
  <c r="G307" i="3"/>
  <c r="G303" i="3"/>
  <c r="G304" i="3"/>
  <c r="G172" i="3"/>
  <c r="G173" i="3"/>
  <c r="G169" i="3"/>
  <c r="G170" i="3"/>
  <c r="G61" i="3"/>
  <c r="G62" i="3"/>
  <c r="G58" i="3"/>
  <c r="G59" i="3"/>
  <c r="P140" i="1"/>
  <c r="AC139" i="1"/>
  <c r="W139" i="1"/>
  <c r="S139" i="1"/>
  <c r="R139" i="1"/>
  <c r="F404" i="3"/>
  <c r="F405" i="3"/>
  <c r="F401" i="3"/>
  <c r="F402" i="3"/>
  <c r="F306" i="3"/>
  <c r="F307" i="3"/>
  <c r="F303" i="3"/>
  <c r="F304" i="3"/>
  <c r="F172" i="3"/>
  <c r="F173" i="3"/>
  <c r="F169" i="3"/>
  <c r="F170" i="3"/>
  <c r="F61" i="3"/>
  <c r="F62" i="3"/>
  <c r="F58" i="3"/>
  <c r="F59" i="3"/>
  <c r="W138" i="1"/>
  <c r="S138" i="1"/>
  <c r="R138" i="1"/>
  <c r="AC138" i="1"/>
  <c r="Q138" i="1"/>
  <c r="E404" i="3"/>
  <c r="E405" i="3"/>
  <c r="E401" i="3"/>
  <c r="E402" i="3"/>
  <c r="E306" i="3"/>
  <c r="E307" i="3"/>
  <c r="E303" i="3"/>
  <c r="E304" i="3"/>
  <c r="E172" i="3"/>
  <c r="E173" i="3"/>
  <c r="E169" i="3"/>
  <c r="E170" i="3"/>
  <c r="E61" i="3"/>
  <c r="E62" i="3"/>
  <c r="E58" i="3"/>
  <c r="E59" i="3"/>
  <c r="W137" i="1"/>
  <c r="X137" i="1"/>
  <c r="V137" i="1"/>
  <c r="S137" i="1"/>
  <c r="R137" i="1"/>
  <c r="AC137" i="1"/>
  <c r="D404" i="3"/>
  <c r="D405" i="3"/>
  <c r="D401" i="3"/>
  <c r="D402" i="3"/>
  <c r="D306" i="3"/>
  <c r="D307" i="3"/>
  <c r="D303" i="3"/>
  <c r="D304" i="3"/>
  <c r="D172" i="3"/>
  <c r="D173" i="3"/>
  <c r="D169" i="3"/>
  <c r="D170" i="3"/>
  <c r="D61" i="3"/>
  <c r="D62" i="3"/>
  <c r="D58" i="3"/>
  <c r="D59" i="3"/>
  <c r="S136" i="1"/>
  <c r="W136" i="1"/>
  <c r="R136" i="1"/>
  <c r="AC136" i="1"/>
  <c r="C404" i="3"/>
  <c r="C405" i="3"/>
  <c r="C401" i="3"/>
  <c r="C402" i="3"/>
  <c r="C306" i="3"/>
  <c r="C307" i="3"/>
  <c r="C303" i="3"/>
  <c r="C304" i="3"/>
  <c r="C172" i="3"/>
  <c r="C173" i="3"/>
  <c r="C169" i="3"/>
  <c r="C170" i="3"/>
  <c r="C61" i="3"/>
  <c r="C62" i="3"/>
  <c r="C58" i="3"/>
  <c r="C59" i="3"/>
  <c r="AC135" i="1"/>
  <c r="S135" i="1"/>
  <c r="Y135" i="1"/>
  <c r="W135" i="1"/>
  <c r="R135" i="1"/>
  <c r="C165" i="3"/>
  <c r="C166" i="3"/>
  <c r="D165" i="3"/>
  <c r="D166" i="3"/>
  <c r="E165" i="3"/>
  <c r="E166" i="3"/>
  <c r="F165" i="3"/>
  <c r="F166" i="3"/>
  <c r="G165" i="3"/>
  <c r="G166" i="3"/>
  <c r="H165" i="3"/>
  <c r="H166" i="3"/>
  <c r="I165" i="3"/>
  <c r="I166" i="3"/>
  <c r="J165" i="3"/>
  <c r="J166" i="3"/>
  <c r="K165" i="3"/>
  <c r="K166" i="3"/>
  <c r="L165" i="3"/>
  <c r="L166" i="3"/>
  <c r="M165" i="3"/>
  <c r="M166" i="3"/>
  <c r="B165" i="3"/>
  <c r="B166" i="3"/>
  <c r="D162" i="3"/>
  <c r="D163" i="3"/>
  <c r="E162" i="3"/>
  <c r="E163" i="3"/>
  <c r="F162" i="3"/>
  <c r="F163" i="3"/>
  <c r="G162" i="3"/>
  <c r="G163" i="3"/>
  <c r="H162" i="3"/>
  <c r="H163" i="3"/>
  <c r="I162" i="3"/>
  <c r="I163" i="3"/>
  <c r="J162" i="3"/>
  <c r="J163" i="3"/>
  <c r="K162" i="3"/>
  <c r="K163" i="3"/>
  <c r="L162" i="3"/>
  <c r="L163" i="3"/>
  <c r="M162" i="3"/>
  <c r="M163" i="3"/>
  <c r="C162" i="3"/>
  <c r="C163" i="3"/>
  <c r="B162" i="3"/>
  <c r="B163" i="3"/>
  <c r="B58" i="3"/>
  <c r="B59" i="3"/>
  <c r="B61" i="3"/>
  <c r="B62" i="3"/>
  <c r="B169" i="3"/>
  <c r="B170" i="3"/>
  <c r="B172" i="3"/>
  <c r="B173" i="3"/>
  <c r="B303" i="3"/>
  <c r="B304" i="3"/>
  <c r="B306" i="3"/>
  <c r="B307" i="3"/>
  <c r="B401" i="3"/>
  <c r="B402" i="3"/>
  <c r="B404" i="3"/>
  <c r="B405" i="3"/>
  <c r="B120" i="3"/>
  <c r="O107" i="3"/>
  <c r="O9" i="3"/>
  <c r="B238" i="3"/>
  <c r="O352" i="3"/>
  <c r="AC134" i="1"/>
  <c r="Q134" i="1"/>
  <c r="S134" i="1"/>
  <c r="W134" i="1"/>
  <c r="R134" i="1"/>
  <c r="M299" i="3"/>
  <c r="M300" i="3"/>
  <c r="M296" i="3"/>
  <c r="M297" i="3"/>
  <c r="N105" i="3"/>
  <c r="M119" i="3"/>
  <c r="M397" i="3"/>
  <c r="M398" i="3"/>
  <c r="M394" i="3"/>
  <c r="M395" i="3"/>
  <c r="N350" i="3"/>
  <c r="M54" i="3"/>
  <c r="M55" i="3"/>
  <c r="M51" i="3"/>
  <c r="M52" i="3"/>
  <c r="N7" i="3"/>
  <c r="S133" i="1"/>
  <c r="W133" i="1"/>
  <c r="X133" i="1"/>
  <c r="R133" i="1"/>
  <c r="AC133" i="1"/>
  <c r="L397" i="3"/>
  <c r="L398" i="3"/>
  <c r="L394" i="3"/>
  <c r="L395" i="3"/>
  <c r="L299" i="3"/>
  <c r="L300" i="3"/>
  <c r="L296" i="3"/>
  <c r="L297" i="3"/>
  <c r="L54" i="3"/>
  <c r="L55" i="3"/>
  <c r="L51" i="3"/>
  <c r="L52" i="3"/>
  <c r="S132" i="1"/>
  <c r="W132" i="1"/>
  <c r="X132" i="1"/>
  <c r="V132" i="1"/>
  <c r="R132" i="1"/>
  <c r="AC132" i="1"/>
  <c r="G132" i="1"/>
  <c r="K397" i="3"/>
  <c r="K398" i="3"/>
  <c r="K394" i="3"/>
  <c r="K395" i="3"/>
  <c r="K299" i="3"/>
  <c r="K300" i="3"/>
  <c r="K296" i="3"/>
  <c r="K297" i="3"/>
  <c r="K54" i="3"/>
  <c r="K55" i="3"/>
  <c r="K51" i="3"/>
  <c r="K52" i="3"/>
  <c r="AC131" i="1"/>
  <c r="Q131" i="1"/>
  <c r="S131" i="1"/>
  <c r="W131" i="1"/>
  <c r="R131" i="1"/>
  <c r="J397" i="3"/>
  <c r="J398" i="3"/>
  <c r="J394" i="3"/>
  <c r="J395" i="3"/>
  <c r="J299" i="3"/>
  <c r="J300" i="3"/>
  <c r="J296" i="3"/>
  <c r="J297" i="3"/>
  <c r="J54" i="3"/>
  <c r="J55" i="3"/>
  <c r="J51" i="3"/>
  <c r="J52" i="3"/>
  <c r="AC130" i="1"/>
  <c r="O130" i="1"/>
  <c r="S130" i="1"/>
  <c r="W130" i="1"/>
  <c r="X130" i="1"/>
  <c r="T130" i="1"/>
  <c r="R130" i="1"/>
  <c r="I397" i="3"/>
  <c r="I398" i="3"/>
  <c r="I394" i="3"/>
  <c r="I395" i="3"/>
  <c r="I299" i="3"/>
  <c r="I300" i="3"/>
  <c r="I296" i="3"/>
  <c r="I297" i="3"/>
  <c r="I54" i="3"/>
  <c r="I55" i="3"/>
  <c r="I51" i="3"/>
  <c r="I52" i="3"/>
  <c r="AC129" i="1"/>
  <c r="G129" i="1"/>
  <c r="S129" i="1"/>
  <c r="W129" i="1"/>
  <c r="R129" i="1"/>
  <c r="H397" i="3"/>
  <c r="H398" i="3"/>
  <c r="H394" i="3"/>
  <c r="H395" i="3"/>
  <c r="H299" i="3"/>
  <c r="H300" i="3"/>
  <c r="H296" i="3"/>
  <c r="H297" i="3"/>
  <c r="H54" i="3"/>
  <c r="H55" i="3"/>
  <c r="H51" i="3"/>
  <c r="H52" i="3"/>
  <c r="AC128" i="1"/>
  <c r="Q128" i="1"/>
  <c r="S128" i="1"/>
  <c r="W128" i="1"/>
  <c r="R128" i="1"/>
  <c r="G397" i="3"/>
  <c r="G398" i="3"/>
  <c r="G394" i="3"/>
  <c r="G395" i="3"/>
  <c r="G299" i="3"/>
  <c r="G300" i="3"/>
  <c r="G296" i="3"/>
  <c r="G297" i="3"/>
  <c r="G54" i="3"/>
  <c r="G55" i="3"/>
  <c r="G51" i="3"/>
  <c r="G52" i="3"/>
  <c r="S127" i="1"/>
  <c r="W127" i="1"/>
  <c r="R127" i="1"/>
  <c r="AC127" i="1"/>
  <c r="H127" i="1"/>
  <c r="F299" i="3"/>
  <c r="F300" i="3"/>
  <c r="F296" i="3"/>
  <c r="F297" i="3"/>
  <c r="AC126" i="1"/>
  <c r="P126" i="1"/>
  <c r="F397" i="3"/>
  <c r="F398" i="3"/>
  <c r="F394" i="3"/>
  <c r="F395" i="3"/>
  <c r="F54" i="3"/>
  <c r="F55" i="3"/>
  <c r="F51" i="3"/>
  <c r="F52" i="3"/>
  <c r="S126" i="1"/>
  <c r="W126" i="1"/>
  <c r="X126" i="1"/>
  <c r="U126" i="1"/>
  <c r="AA126" i="1"/>
  <c r="R126" i="1"/>
  <c r="E397" i="3"/>
  <c r="E398" i="3"/>
  <c r="E394" i="3"/>
  <c r="E395" i="3"/>
  <c r="E299" i="3"/>
  <c r="E300" i="3"/>
  <c r="E296" i="3"/>
  <c r="E297" i="3"/>
  <c r="E54" i="3"/>
  <c r="E55" i="3"/>
  <c r="E51" i="3"/>
  <c r="E52" i="3"/>
  <c r="AC125" i="1"/>
  <c r="G125" i="1"/>
  <c r="S125" i="1"/>
  <c r="W125" i="1"/>
  <c r="R125" i="1"/>
  <c r="D397" i="3"/>
  <c r="D398" i="3"/>
  <c r="D394" i="3"/>
  <c r="D395" i="3"/>
  <c r="D299" i="3"/>
  <c r="D300" i="3"/>
  <c r="D296" i="3"/>
  <c r="D297" i="3"/>
  <c r="D54" i="3"/>
  <c r="D55" i="3"/>
  <c r="D51" i="3"/>
  <c r="D52" i="3"/>
  <c r="AC124" i="1"/>
  <c r="O124" i="1"/>
  <c r="S124" i="1"/>
  <c r="W124" i="1"/>
  <c r="R124" i="1"/>
  <c r="AC123" i="1"/>
  <c r="H123" i="1"/>
  <c r="S123" i="1"/>
  <c r="W123" i="1"/>
  <c r="R123" i="1"/>
  <c r="AC121" i="1"/>
  <c r="O121" i="1"/>
  <c r="C397" i="3"/>
  <c r="C398" i="3"/>
  <c r="C394" i="3"/>
  <c r="C395" i="3"/>
  <c r="C296" i="3"/>
  <c r="C297" i="3"/>
  <c r="C299" i="3"/>
  <c r="C300" i="3"/>
  <c r="C119" i="3"/>
  <c r="D119" i="3"/>
  <c r="E119" i="3"/>
  <c r="F119" i="3"/>
  <c r="G119" i="3"/>
  <c r="H119" i="3"/>
  <c r="I119" i="3"/>
  <c r="J119" i="3"/>
  <c r="K119" i="3"/>
  <c r="L119" i="3"/>
  <c r="B119" i="3"/>
  <c r="C54" i="3"/>
  <c r="C55" i="3"/>
  <c r="C51" i="3"/>
  <c r="C52" i="3"/>
  <c r="AC122" i="1"/>
  <c r="O122" i="1"/>
  <c r="S122" i="1"/>
  <c r="W122" i="1"/>
  <c r="X122" i="1"/>
  <c r="R122" i="1"/>
  <c r="B397" i="3"/>
  <c r="B398" i="3"/>
  <c r="B394" i="3"/>
  <c r="B395" i="3"/>
  <c r="O351" i="3"/>
  <c r="B299" i="3"/>
  <c r="B300" i="3"/>
  <c r="B296" i="3"/>
  <c r="B297" i="3"/>
  <c r="O106" i="3"/>
  <c r="B54" i="3"/>
  <c r="B55" i="3"/>
  <c r="B51" i="3"/>
  <c r="B52" i="3"/>
  <c r="O8" i="3"/>
  <c r="M390" i="3"/>
  <c r="M391" i="3"/>
  <c r="M387" i="3"/>
  <c r="M388" i="3"/>
  <c r="N349" i="3"/>
  <c r="M292" i="3"/>
  <c r="M293" i="3"/>
  <c r="M289" i="3"/>
  <c r="M290" i="3"/>
  <c r="M158" i="3"/>
  <c r="M159" i="3"/>
  <c r="M155" i="3"/>
  <c r="M156" i="3"/>
  <c r="M118" i="3"/>
  <c r="N104" i="3"/>
  <c r="M47" i="3"/>
  <c r="M48" i="3"/>
  <c r="M44" i="3"/>
  <c r="M45" i="3"/>
  <c r="N6" i="3"/>
  <c r="S121" i="1"/>
  <c r="W121" i="1"/>
  <c r="X121" i="1"/>
  <c r="T121" i="1"/>
  <c r="R121" i="1"/>
  <c r="L390" i="3"/>
  <c r="L391" i="3"/>
  <c r="L387" i="3"/>
  <c r="L388" i="3"/>
  <c r="L292" i="3"/>
  <c r="L293" i="3"/>
  <c r="L289" i="3"/>
  <c r="L290" i="3"/>
  <c r="L158" i="3"/>
  <c r="L159" i="3"/>
  <c r="L155" i="3"/>
  <c r="L156" i="3"/>
  <c r="L118" i="3"/>
  <c r="L47" i="3"/>
  <c r="L48" i="3"/>
  <c r="L44" i="3"/>
  <c r="L45" i="3"/>
  <c r="AC120" i="1"/>
  <c r="Q120" i="1"/>
  <c r="S120" i="1"/>
  <c r="W120" i="1"/>
  <c r="R120" i="1"/>
  <c r="K390" i="3"/>
  <c r="K391" i="3"/>
  <c r="K387" i="3"/>
  <c r="K388" i="3"/>
  <c r="K292" i="3"/>
  <c r="K293" i="3"/>
  <c r="K289" i="3"/>
  <c r="K290" i="3"/>
  <c r="K158" i="3"/>
  <c r="K159" i="3"/>
  <c r="K155" i="3"/>
  <c r="K156" i="3"/>
  <c r="K118" i="3"/>
  <c r="K47" i="3"/>
  <c r="K48" i="3"/>
  <c r="K44" i="3"/>
  <c r="K45" i="3"/>
  <c r="AC119" i="1"/>
  <c r="S119" i="1"/>
  <c r="W119" i="1"/>
  <c r="R119" i="1"/>
  <c r="J390" i="3"/>
  <c r="J391" i="3"/>
  <c r="J387" i="3"/>
  <c r="J388" i="3"/>
  <c r="J292" i="3"/>
  <c r="J293" i="3"/>
  <c r="J289" i="3"/>
  <c r="J290" i="3"/>
  <c r="J158" i="3"/>
  <c r="J159" i="3"/>
  <c r="J155" i="3"/>
  <c r="J156" i="3"/>
  <c r="J118" i="3"/>
  <c r="J47" i="3"/>
  <c r="J48" i="3"/>
  <c r="J44" i="3"/>
  <c r="J45" i="3"/>
  <c r="S118" i="1"/>
  <c r="W118" i="1"/>
  <c r="R118" i="1"/>
  <c r="AC118" i="1"/>
  <c r="G118" i="1"/>
  <c r="I390" i="3"/>
  <c r="I391" i="3"/>
  <c r="I387" i="3"/>
  <c r="I388" i="3"/>
  <c r="I292" i="3"/>
  <c r="I293" i="3"/>
  <c r="I289" i="3"/>
  <c r="I290" i="3"/>
  <c r="I158" i="3"/>
  <c r="I159" i="3"/>
  <c r="I155" i="3"/>
  <c r="I156" i="3"/>
  <c r="I118" i="3"/>
  <c r="I47" i="3"/>
  <c r="I48" i="3"/>
  <c r="I44" i="3"/>
  <c r="I45" i="3"/>
  <c r="AC117" i="1"/>
  <c r="O117" i="1"/>
  <c r="S117" i="1"/>
  <c r="W117" i="1"/>
  <c r="R117" i="1"/>
  <c r="H390" i="3"/>
  <c r="H391" i="3"/>
  <c r="H387" i="3"/>
  <c r="H388" i="3"/>
  <c r="H292" i="3"/>
  <c r="H293" i="3"/>
  <c r="H289" i="3"/>
  <c r="H290" i="3"/>
  <c r="H158" i="3"/>
  <c r="H159" i="3"/>
  <c r="H155" i="3"/>
  <c r="H156" i="3"/>
  <c r="H118" i="3"/>
  <c r="H47" i="3"/>
  <c r="H48" i="3"/>
  <c r="H44" i="3"/>
  <c r="H45" i="3"/>
  <c r="AC116" i="1"/>
  <c r="S116" i="1"/>
  <c r="W116" i="1"/>
  <c r="R116" i="1"/>
  <c r="G390" i="3"/>
  <c r="G391" i="3"/>
  <c r="G387" i="3"/>
  <c r="G388" i="3"/>
  <c r="G292" i="3"/>
  <c r="G293" i="3"/>
  <c r="G289" i="3"/>
  <c r="G290" i="3"/>
  <c r="G158" i="3"/>
  <c r="G159" i="3"/>
  <c r="G155" i="3"/>
  <c r="G156" i="3"/>
  <c r="G118" i="3"/>
  <c r="G47" i="3"/>
  <c r="G48" i="3"/>
  <c r="G44" i="3"/>
  <c r="G45" i="3"/>
  <c r="S115" i="1"/>
  <c r="W115" i="1"/>
  <c r="R115" i="1"/>
  <c r="AC115" i="1"/>
  <c r="Q115" i="1"/>
  <c r="F292" i="3"/>
  <c r="F293" i="3"/>
  <c r="F289" i="3"/>
  <c r="F290" i="3"/>
  <c r="AC107" i="1"/>
  <c r="P107" i="1"/>
  <c r="AC108" i="1"/>
  <c r="Q108" i="1"/>
  <c r="AC109" i="1"/>
  <c r="O109" i="1"/>
  <c r="AC110" i="1"/>
  <c r="I110" i="1"/>
  <c r="AC111" i="1"/>
  <c r="P111" i="1"/>
  <c r="AC112" i="1"/>
  <c r="AC113" i="1"/>
  <c r="Q113" i="1"/>
  <c r="AC114" i="1"/>
  <c r="P114" i="1"/>
  <c r="F390" i="3"/>
  <c r="F391" i="3"/>
  <c r="F387" i="3"/>
  <c r="F388" i="3"/>
  <c r="E390" i="3"/>
  <c r="E391" i="3"/>
  <c r="E387" i="3"/>
  <c r="E388" i="3"/>
  <c r="F158" i="3"/>
  <c r="F159" i="3"/>
  <c r="F155" i="3"/>
  <c r="F156" i="3"/>
  <c r="C118" i="3"/>
  <c r="D118" i="3"/>
  <c r="E118" i="3"/>
  <c r="F118" i="3"/>
  <c r="B118" i="3"/>
  <c r="F47" i="3"/>
  <c r="F48" i="3"/>
  <c r="F44" i="3"/>
  <c r="F45" i="3"/>
  <c r="S114" i="1"/>
  <c r="Y114" i="1"/>
  <c r="W114" i="1"/>
  <c r="X114" i="1"/>
  <c r="R114" i="1"/>
  <c r="G114" i="1"/>
  <c r="E292" i="3"/>
  <c r="E293" i="3"/>
  <c r="E289" i="3"/>
  <c r="E290" i="3"/>
  <c r="E158" i="3"/>
  <c r="E159" i="3"/>
  <c r="E155" i="3"/>
  <c r="E156" i="3"/>
  <c r="E47" i="3"/>
  <c r="E48" i="3"/>
  <c r="E44" i="3"/>
  <c r="E45" i="3"/>
  <c r="S113" i="1"/>
  <c r="W113" i="1"/>
  <c r="R113" i="1"/>
  <c r="D390" i="3"/>
  <c r="D391" i="3"/>
  <c r="D387" i="3"/>
  <c r="D388" i="3"/>
  <c r="D292" i="3"/>
  <c r="D293" i="3"/>
  <c r="D289" i="3"/>
  <c r="D290" i="3"/>
  <c r="D158" i="3"/>
  <c r="D159" i="3"/>
  <c r="D155" i="3"/>
  <c r="D156" i="3"/>
  <c r="D47" i="3"/>
  <c r="D48" i="3"/>
  <c r="D44" i="3"/>
  <c r="D45" i="3"/>
  <c r="S112" i="1"/>
  <c r="W112" i="1"/>
  <c r="R112" i="1"/>
  <c r="C387" i="3"/>
  <c r="C388" i="3"/>
  <c r="C390" i="3"/>
  <c r="C391" i="3"/>
  <c r="C289" i="3"/>
  <c r="C290" i="3"/>
  <c r="C292" i="3"/>
  <c r="C293" i="3"/>
  <c r="C155" i="3"/>
  <c r="C156" i="3"/>
  <c r="C44" i="3"/>
  <c r="C45" i="3"/>
  <c r="C158" i="3"/>
  <c r="C159" i="3"/>
  <c r="C47" i="3"/>
  <c r="C48" i="3"/>
  <c r="S111" i="1"/>
  <c r="W111" i="1"/>
  <c r="R111" i="1"/>
  <c r="B292" i="3"/>
  <c r="B293" i="3"/>
  <c r="B289" i="3"/>
  <c r="B290" i="3"/>
  <c r="B390" i="3"/>
  <c r="B391" i="3"/>
  <c r="B387" i="3"/>
  <c r="B388" i="3"/>
  <c r="O350" i="3"/>
  <c r="B158" i="3"/>
  <c r="B159" i="3"/>
  <c r="B155" i="3"/>
  <c r="B156" i="3"/>
  <c r="O105" i="3"/>
  <c r="B47" i="3"/>
  <c r="B48" i="3"/>
  <c r="B44" i="3"/>
  <c r="B45" i="3"/>
  <c r="O7" i="3"/>
  <c r="S110" i="1"/>
  <c r="Y110" i="1"/>
  <c r="W110" i="1"/>
  <c r="X110" i="1"/>
  <c r="R110" i="1"/>
  <c r="K285" i="3"/>
  <c r="K286" i="3"/>
  <c r="L285" i="3"/>
  <c r="L286" i="3"/>
  <c r="M285" i="3"/>
  <c r="M286" i="3"/>
  <c r="K282" i="3"/>
  <c r="K283" i="3"/>
  <c r="L282" i="3"/>
  <c r="L283" i="3"/>
  <c r="M282" i="3"/>
  <c r="M283" i="3"/>
  <c r="K383" i="3"/>
  <c r="K384" i="3"/>
  <c r="L383" i="3"/>
  <c r="L384" i="3"/>
  <c r="M383" i="3"/>
  <c r="M384" i="3"/>
  <c r="K380" i="3"/>
  <c r="K381" i="3"/>
  <c r="L380" i="3"/>
  <c r="L381" i="3"/>
  <c r="M380" i="3"/>
  <c r="M381" i="3"/>
  <c r="N348" i="3"/>
  <c r="K151" i="3"/>
  <c r="K152" i="3"/>
  <c r="L151" i="3"/>
  <c r="L152" i="3"/>
  <c r="M151" i="3"/>
  <c r="M152" i="3"/>
  <c r="K148" i="3"/>
  <c r="K149" i="3"/>
  <c r="L148" i="3"/>
  <c r="L149" i="3"/>
  <c r="M148" i="3"/>
  <c r="M149" i="3"/>
  <c r="K117" i="3"/>
  <c r="L117" i="3"/>
  <c r="M117" i="3"/>
  <c r="N103" i="3"/>
  <c r="K40" i="3"/>
  <c r="K41" i="3"/>
  <c r="L40" i="3"/>
  <c r="L41" i="3"/>
  <c r="M40" i="3"/>
  <c r="M41" i="3"/>
  <c r="K37" i="3"/>
  <c r="K38" i="3"/>
  <c r="L37" i="3"/>
  <c r="L38" i="3"/>
  <c r="M37" i="3"/>
  <c r="M38" i="3"/>
  <c r="N5" i="3"/>
  <c r="B224" i="3"/>
  <c r="G107" i="1"/>
  <c r="S109" i="1"/>
  <c r="W109" i="1"/>
  <c r="X109" i="1"/>
  <c r="U109" i="1"/>
  <c r="AA109" i="1"/>
  <c r="R109" i="1"/>
  <c r="S108" i="1"/>
  <c r="Y108" i="1"/>
  <c r="W108" i="1"/>
  <c r="X108" i="1"/>
  <c r="R108" i="1"/>
  <c r="S107" i="1"/>
  <c r="W107" i="1"/>
  <c r="X107" i="1"/>
  <c r="R107" i="1"/>
  <c r="AG266" i="3"/>
  <c r="AG265" i="3"/>
  <c r="AG264" i="3"/>
  <c r="AG263" i="3"/>
  <c r="AG262" i="3"/>
  <c r="AG261" i="3"/>
  <c r="AG260" i="3"/>
  <c r="R14" i="1"/>
  <c r="J117" i="3"/>
  <c r="J383" i="3"/>
  <c r="J384" i="3"/>
  <c r="J380" i="3"/>
  <c r="J381" i="3"/>
  <c r="J285" i="3"/>
  <c r="J286" i="3"/>
  <c r="J282" i="3"/>
  <c r="J283" i="3"/>
  <c r="J151" i="3"/>
  <c r="J152" i="3"/>
  <c r="J148" i="3"/>
  <c r="J149" i="3"/>
  <c r="J40" i="3"/>
  <c r="J41" i="3"/>
  <c r="J37" i="3"/>
  <c r="J38" i="3"/>
  <c r="B117" i="3"/>
  <c r="C117" i="3"/>
  <c r="D117" i="3"/>
  <c r="E117" i="3"/>
  <c r="F117" i="3"/>
  <c r="G117" i="3"/>
  <c r="H117" i="3"/>
  <c r="I117" i="3"/>
  <c r="AC106" i="1"/>
  <c r="S106" i="1"/>
  <c r="W106" i="1"/>
  <c r="R106" i="1"/>
  <c r="I285" i="3"/>
  <c r="I286" i="3"/>
  <c r="I282" i="3"/>
  <c r="I283" i="3"/>
  <c r="O104" i="3"/>
  <c r="G383" i="3"/>
  <c r="G384" i="3"/>
  <c r="H383" i="3"/>
  <c r="H384" i="3"/>
  <c r="I383" i="3"/>
  <c r="I384" i="3"/>
  <c r="G380" i="3"/>
  <c r="G381" i="3"/>
  <c r="H380" i="3"/>
  <c r="H381" i="3"/>
  <c r="I380" i="3"/>
  <c r="I381" i="3"/>
  <c r="G285" i="3"/>
  <c r="G286" i="3"/>
  <c r="H285" i="3"/>
  <c r="H286" i="3"/>
  <c r="G282" i="3"/>
  <c r="G283" i="3"/>
  <c r="H282" i="3"/>
  <c r="H283" i="3"/>
  <c r="G151" i="3"/>
  <c r="G152" i="3"/>
  <c r="H151" i="3"/>
  <c r="H152" i="3"/>
  <c r="I151" i="3"/>
  <c r="I152" i="3"/>
  <c r="G148" i="3"/>
  <c r="G149" i="3"/>
  <c r="H148" i="3"/>
  <c r="H149" i="3"/>
  <c r="I148" i="3"/>
  <c r="I149" i="3"/>
  <c r="G40" i="3"/>
  <c r="G41" i="3"/>
  <c r="H40" i="3"/>
  <c r="H41" i="3"/>
  <c r="I40" i="3"/>
  <c r="I41" i="3"/>
  <c r="G37" i="3"/>
  <c r="G38" i="3"/>
  <c r="H37" i="3"/>
  <c r="H38" i="3"/>
  <c r="I37" i="3"/>
  <c r="I38" i="3"/>
  <c r="AC105" i="1"/>
  <c r="I105" i="1"/>
  <c r="S105" i="1"/>
  <c r="W105" i="1"/>
  <c r="R105" i="1"/>
  <c r="AC104" i="1"/>
  <c r="H104" i="1"/>
  <c r="S104" i="1"/>
  <c r="W104" i="1"/>
  <c r="X104" i="1"/>
  <c r="T104" i="1"/>
  <c r="R104" i="1"/>
  <c r="S103" i="1"/>
  <c r="W103" i="1"/>
  <c r="X103" i="1"/>
  <c r="V103" i="1"/>
  <c r="R103" i="1"/>
  <c r="C285" i="3"/>
  <c r="C286" i="3"/>
  <c r="D285" i="3"/>
  <c r="D286" i="3"/>
  <c r="E285" i="3"/>
  <c r="E286" i="3"/>
  <c r="F285" i="3"/>
  <c r="F286" i="3"/>
  <c r="F282" i="3"/>
  <c r="F283" i="3"/>
  <c r="D282" i="3"/>
  <c r="D283" i="3"/>
  <c r="E282" i="3"/>
  <c r="E283" i="3"/>
  <c r="C282" i="3"/>
  <c r="C283" i="3"/>
  <c r="C383" i="3"/>
  <c r="C384" i="3"/>
  <c r="D383" i="3"/>
  <c r="D384" i="3"/>
  <c r="E383" i="3"/>
  <c r="E384" i="3"/>
  <c r="F383" i="3"/>
  <c r="F384" i="3"/>
  <c r="D380" i="3"/>
  <c r="D381" i="3"/>
  <c r="E380" i="3"/>
  <c r="E381" i="3"/>
  <c r="F380" i="3"/>
  <c r="F381" i="3"/>
  <c r="C380" i="3"/>
  <c r="C381" i="3"/>
  <c r="C151" i="3"/>
  <c r="C152" i="3"/>
  <c r="D151" i="3"/>
  <c r="D152" i="3"/>
  <c r="E151" i="3"/>
  <c r="E152" i="3"/>
  <c r="F151" i="3"/>
  <c r="F152" i="3"/>
  <c r="D148" i="3"/>
  <c r="D149" i="3"/>
  <c r="E148" i="3"/>
  <c r="E149" i="3"/>
  <c r="F148" i="3"/>
  <c r="F149" i="3"/>
  <c r="C148" i="3"/>
  <c r="C149" i="3"/>
  <c r="C40" i="3"/>
  <c r="D40" i="3"/>
  <c r="D41" i="3"/>
  <c r="E40" i="3"/>
  <c r="E41" i="3"/>
  <c r="F40" i="3"/>
  <c r="F41" i="3"/>
  <c r="C41" i="3"/>
  <c r="D37" i="3"/>
  <c r="D38" i="3"/>
  <c r="E37" i="3"/>
  <c r="E38" i="3"/>
  <c r="F37" i="3"/>
  <c r="F38" i="3"/>
  <c r="C37" i="3"/>
  <c r="C38" i="3"/>
  <c r="S102" i="1"/>
  <c r="W102" i="1"/>
  <c r="AC102" i="1"/>
  <c r="Q102" i="1"/>
  <c r="R102" i="1"/>
  <c r="S101" i="1"/>
  <c r="W101" i="1"/>
  <c r="AC101" i="1"/>
  <c r="Q101" i="1"/>
  <c r="R101" i="1"/>
  <c r="S100" i="1"/>
  <c r="W100" i="1"/>
  <c r="X100" i="1"/>
  <c r="R100" i="1"/>
  <c r="S99" i="1"/>
  <c r="W99" i="1"/>
  <c r="X99" i="1"/>
  <c r="U99" i="1"/>
  <c r="AC99" i="1"/>
  <c r="AA99" i="1"/>
  <c r="R99" i="1"/>
  <c r="AC103" i="1"/>
  <c r="Q103" i="1"/>
  <c r="AC100" i="1"/>
  <c r="B285" i="3"/>
  <c r="B286" i="3"/>
  <c r="B282" i="3"/>
  <c r="B283" i="3"/>
  <c r="B151" i="3"/>
  <c r="B152" i="3"/>
  <c r="B148" i="3"/>
  <c r="B149" i="3"/>
  <c r="AC98" i="1"/>
  <c r="I98" i="1"/>
  <c r="O6" i="3"/>
  <c r="B226" i="3"/>
  <c r="B40" i="3"/>
  <c r="B41" i="3"/>
  <c r="B37" i="3"/>
  <c r="B38" i="3"/>
  <c r="O349" i="3"/>
  <c r="B383" i="3"/>
  <c r="B384" i="3"/>
  <c r="B380" i="3"/>
  <c r="B381" i="3"/>
  <c r="S98" i="1"/>
  <c r="W98" i="1"/>
  <c r="R98" i="1"/>
  <c r="N347" i="3"/>
  <c r="O348" i="3"/>
  <c r="O347" i="3"/>
  <c r="N376" i="3"/>
  <c r="N4" i="3"/>
  <c r="O103" i="3"/>
  <c r="O102" i="3"/>
  <c r="N102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O5" i="3"/>
  <c r="O4" i="3"/>
  <c r="D218" i="3"/>
  <c r="L278" i="3"/>
  <c r="L279" i="3"/>
  <c r="M278" i="3"/>
  <c r="M279" i="3"/>
  <c r="L275" i="3"/>
  <c r="L276" i="3"/>
  <c r="M275" i="3"/>
  <c r="M276" i="3"/>
  <c r="L144" i="3"/>
  <c r="L145" i="3"/>
  <c r="M144" i="3"/>
  <c r="M145" i="3"/>
  <c r="L141" i="3"/>
  <c r="L142" i="3"/>
  <c r="M141" i="3"/>
  <c r="M142" i="3"/>
  <c r="L376" i="3"/>
  <c r="L377" i="3"/>
  <c r="M376" i="3"/>
  <c r="M377" i="3"/>
  <c r="L373" i="3"/>
  <c r="L374" i="3"/>
  <c r="M373" i="3"/>
  <c r="M374" i="3"/>
  <c r="L33" i="3"/>
  <c r="L34" i="3"/>
  <c r="M33" i="3"/>
  <c r="M34" i="3"/>
  <c r="L30" i="3"/>
  <c r="L31" i="3"/>
  <c r="M30" i="3"/>
  <c r="M31" i="3"/>
  <c r="S97" i="1"/>
  <c r="W97" i="1"/>
  <c r="X97" i="1"/>
  <c r="R97" i="1"/>
  <c r="S96" i="1"/>
  <c r="W96" i="1"/>
  <c r="R96" i="1"/>
  <c r="AC96" i="1"/>
  <c r="AC97" i="1"/>
  <c r="K376" i="3"/>
  <c r="K377" i="3"/>
  <c r="K373" i="3"/>
  <c r="K374" i="3"/>
  <c r="K278" i="3"/>
  <c r="K279" i="3"/>
  <c r="K275" i="3"/>
  <c r="K276" i="3"/>
  <c r="K144" i="3"/>
  <c r="K145" i="3"/>
  <c r="K141" i="3"/>
  <c r="K142" i="3"/>
  <c r="K33" i="3"/>
  <c r="K34" i="3"/>
  <c r="K30" i="3"/>
  <c r="K31" i="3"/>
  <c r="S95" i="1"/>
  <c r="W95" i="1"/>
  <c r="R95" i="1"/>
  <c r="AC95" i="1"/>
  <c r="G95" i="1"/>
  <c r="J376" i="3"/>
  <c r="J377" i="3"/>
  <c r="J373" i="3"/>
  <c r="J374" i="3"/>
  <c r="J278" i="3"/>
  <c r="J279" i="3"/>
  <c r="J275" i="3"/>
  <c r="J276" i="3"/>
  <c r="J144" i="3"/>
  <c r="J145" i="3"/>
  <c r="J141" i="3"/>
  <c r="J142" i="3"/>
  <c r="J33" i="3"/>
  <c r="J34" i="3"/>
  <c r="J30" i="3"/>
  <c r="J31" i="3"/>
  <c r="S94" i="1"/>
  <c r="W94" i="1"/>
  <c r="X94" i="1"/>
  <c r="R94" i="1"/>
  <c r="AC94" i="1"/>
  <c r="Y94" i="1"/>
  <c r="I278" i="3"/>
  <c r="I279" i="3"/>
  <c r="I275" i="3"/>
  <c r="I276" i="3"/>
  <c r="I144" i="3"/>
  <c r="I145" i="3"/>
  <c r="I141" i="3"/>
  <c r="I142" i="3"/>
  <c r="I33" i="3"/>
  <c r="I34" i="3"/>
  <c r="I30" i="3"/>
  <c r="I31" i="3"/>
  <c r="I376" i="3"/>
  <c r="I377" i="3"/>
  <c r="I373" i="3"/>
  <c r="I374" i="3"/>
  <c r="S93" i="1"/>
  <c r="W93" i="1"/>
  <c r="R93" i="1"/>
  <c r="AC93" i="1"/>
  <c r="H278" i="3"/>
  <c r="H279" i="3"/>
  <c r="H275" i="3"/>
  <c r="H276" i="3"/>
  <c r="H144" i="3"/>
  <c r="H145" i="3"/>
  <c r="H141" i="3"/>
  <c r="H142" i="3"/>
  <c r="AC92" i="1"/>
  <c r="H33" i="3"/>
  <c r="H34" i="3"/>
  <c r="H30" i="3"/>
  <c r="H31" i="3"/>
  <c r="H376" i="3"/>
  <c r="H377" i="3"/>
  <c r="H373" i="3"/>
  <c r="H374" i="3"/>
  <c r="S92" i="1"/>
  <c r="Y92" i="1"/>
  <c r="W92" i="1"/>
  <c r="R92" i="1"/>
  <c r="G278" i="3"/>
  <c r="G279" i="3"/>
  <c r="G275" i="3"/>
  <c r="G276" i="3"/>
  <c r="G144" i="3"/>
  <c r="G145" i="3"/>
  <c r="G141" i="3"/>
  <c r="G142" i="3"/>
  <c r="AC91" i="1"/>
  <c r="S91" i="1"/>
  <c r="Y91" i="1"/>
  <c r="G376" i="3"/>
  <c r="G377" i="3"/>
  <c r="G373" i="3"/>
  <c r="G374" i="3"/>
  <c r="G33" i="3"/>
  <c r="G34" i="3"/>
  <c r="G30" i="3"/>
  <c r="G31" i="3"/>
  <c r="W91" i="1"/>
  <c r="R91" i="1"/>
  <c r="F278" i="3"/>
  <c r="F279" i="3"/>
  <c r="F275" i="3"/>
  <c r="F276" i="3"/>
  <c r="F144" i="3"/>
  <c r="F145" i="3"/>
  <c r="F141" i="3"/>
  <c r="F142" i="3"/>
  <c r="AC90" i="1"/>
  <c r="F376" i="3"/>
  <c r="F377" i="3"/>
  <c r="F373" i="3"/>
  <c r="F374" i="3"/>
  <c r="F33" i="3"/>
  <c r="F34" i="3"/>
  <c r="F30" i="3"/>
  <c r="F31" i="3"/>
  <c r="S90" i="1"/>
  <c r="W90" i="1"/>
  <c r="X90" i="1"/>
  <c r="V90" i="1"/>
  <c r="R90" i="1"/>
  <c r="E144" i="3"/>
  <c r="E145" i="3"/>
  <c r="E141" i="3"/>
  <c r="E142" i="3"/>
  <c r="E278" i="3"/>
  <c r="E279" i="3"/>
  <c r="E275" i="3"/>
  <c r="E276" i="3"/>
  <c r="AC89" i="1"/>
  <c r="E376" i="3"/>
  <c r="E377" i="3"/>
  <c r="E373" i="3"/>
  <c r="E374" i="3"/>
  <c r="W89" i="1"/>
  <c r="X89" i="1"/>
  <c r="S89" i="1"/>
  <c r="Y89" i="1"/>
  <c r="E33" i="3"/>
  <c r="E34" i="3"/>
  <c r="E30" i="3"/>
  <c r="E31" i="3"/>
  <c r="R89" i="1"/>
  <c r="AC15" i="1"/>
  <c r="H15" i="1"/>
  <c r="AC16" i="1"/>
  <c r="G16" i="1"/>
  <c r="AC17" i="1"/>
  <c r="I17" i="1"/>
  <c r="AC18" i="1"/>
  <c r="AC19" i="1"/>
  <c r="Q19" i="1"/>
  <c r="AC20" i="1"/>
  <c r="AC21" i="1"/>
  <c r="AC22" i="1"/>
  <c r="P22" i="1"/>
  <c r="AC23" i="1"/>
  <c r="AC24" i="1"/>
  <c r="Q24" i="1"/>
  <c r="AC25" i="1"/>
  <c r="Q25" i="1"/>
  <c r="AC26" i="1"/>
  <c r="G26" i="1"/>
  <c r="AC27" i="1"/>
  <c r="AC28" i="1"/>
  <c r="AC29" i="1"/>
  <c r="O29" i="1"/>
  <c r="AC30" i="1"/>
  <c r="O30" i="1"/>
  <c r="AC31" i="1"/>
  <c r="I31" i="1"/>
  <c r="AC32" i="1"/>
  <c r="G32" i="1"/>
  <c r="AC33" i="1"/>
  <c r="P33" i="1"/>
  <c r="AC34" i="1"/>
  <c r="H34" i="1"/>
  <c r="AC35" i="1"/>
  <c r="P35" i="1"/>
  <c r="AC36" i="1"/>
  <c r="P36" i="1"/>
  <c r="AC37" i="1"/>
  <c r="O37" i="1"/>
  <c r="AC38" i="1"/>
  <c r="AC39" i="1"/>
  <c r="AC40" i="1"/>
  <c r="G40" i="1"/>
  <c r="AC41" i="1"/>
  <c r="AC42" i="1"/>
  <c r="H42" i="1"/>
  <c r="AC43" i="1"/>
  <c r="Q43" i="1"/>
  <c r="AC44" i="1"/>
  <c r="P44" i="1"/>
  <c r="AC45" i="1"/>
  <c r="G45" i="1"/>
  <c r="AC46" i="1"/>
  <c r="H46" i="1"/>
  <c r="AC47" i="1"/>
  <c r="I47" i="1"/>
  <c r="AC48" i="1"/>
  <c r="AC49" i="1"/>
  <c r="P49" i="1"/>
  <c r="AC50" i="1"/>
  <c r="G50" i="1"/>
  <c r="AC51" i="1"/>
  <c r="P51" i="1"/>
  <c r="AC52" i="1"/>
  <c r="P52" i="1"/>
  <c r="AC53" i="1"/>
  <c r="O53" i="1"/>
  <c r="AC54" i="1"/>
  <c r="AC55" i="1"/>
  <c r="Q55" i="1"/>
  <c r="AC56" i="1"/>
  <c r="G56" i="1"/>
  <c r="AC57" i="1"/>
  <c r="O57" i="1"/>
  <c r="AC58" i="1"/>
  <c r="AC59" i="1"/>
  <c r="AC60" i="1"/>
  <c r="AC61" i="1"/>
  <c r="G61" i="1"/>
  <c r="AC62" i="1"/>
  <c r="AC63" i="1"/>
  <c r="I63" i="1"/>
  <c r="AC64" i="1"/>
  <c r="G64" i="1"/>
  <c r="AC65" i="1"/>
  <c r="P65" i="1"/>
  <c r="AC66" i="1"/>
  <c r="AC67" i="1"/>
  <c r="AC68" i="1"/>
  <c r="P68" i="1"/>
  <c r="AC69" i="1"/>
  <c r="O69" i="1"/>
  <c r="AC70" i="1"/>
  <c r="Q70" i="1"/>
  <c r="AC71" i="1"/>
  <c r="AC72" i="1"/>
  <c r="G72" i="1"/>
  <c r="AC73" i="1"/>
  <c r="O73" i="1"/>
  <c r="AC74" i="1"/>
  <c r="AC75" i="1"/>
  <c r="AC76" i="1"/>
  <c r="I76" i="1"/>
  <c r="AC77" i="1"/>
  <c r="AC78" i="1"/>
  <c r="AC79" i="1"/>
  <c r="O79" i="1"/>
  <c r="AC80" i="1"/>
  <c r="AC81" i="1"/>
  <c r="H81" i="1"/>
  <c r="AC82" i="1"/>
  <c r="I82" i="1"/>
  <c r="AC83" i="1"/>
  <c r="G83" i="1"/>
  <c r="AC84" i="1"/>
  <c r="AC85" i="1"/>
  <c r="I85" i="1"/>
  <c r="AC86" i="1"/>
  <c r="I86" i="1"/>
  <c r="AC87" i="1"/>
  <c r="O87" i="1"/>
  <c r="AC88" i="1"/>
  <c r="AC14" i="1"/>
  <c r="Q14" i="1"/>
  <c r="D376" i="3"/>
  <c r="D377" i="3"/>
  <c r="D373" i="3"/>
  <c r="D374" i="3"/>
  <c r="D278" i="3"/>
  <c r="D279" i="3"/>
  <c r="D275" i="3"/>
  <c r="D276" i="3"/>
  <c r="D144" i="3"/>
  <c r="D145" i="3"/>
  <c r="D141" i="3"/>
  <c r="D142" i="3"/>
  <c r="D33" i="3"/>
  <c r="D34" i="3"/>
  <c r="D30" i="3"/>
  <c r="D31" i="3"/>
  <c r="W88" i="1"/>
  <c r="S88" i="1"/>
  <c r="Y88" i="1"/>
  <c r="R88" i="1"/>
  <c r="H88" i="1"/>
  <c r="C275" i="3"/>
  <c r="C276" i="3"/>
  <c r="C278" i="3"/>
  <c r="C279" i="3"/>
  <c r="C373" i="3"/>
  <c r="C374" i="3"/>
  <c r="C376" i="3"/>
  <c r="C377" i="3"/>
  <c r="C141" i="3"/>
  <c r="C142" i="3"/>
  <c r="C144" i="3"/>
  <c r="C145" i="3"/>
  <c r="C30" i="3"/>
  <c r="C31" i="3"/>
  <c r="C33" i="3"/>
  <c r="C34" i="3"/>
  <c r="S87" i="1"/>
  <c r="W87" i="1"/>
  <c r="X87" i="1"/>
  <c r="R87" i="1"/>
  <c r="B278" i="3"/>
  <c r="B279" i="3"/>
  <c r="B275" i="3"/>
  <c r="B276" i="3"/>
  <c r="O3" i="3"/>
  <c r="B214" i="3"/>
  <c r="B376" i="3"/>
  <c r="B377" i="3"/>
  <c r="B373" i="3"/>
  <c r="B374" i="3"/>
  <c r="B144" i="3"/>
  <c r="B145" i="3"/>
  <c r="B141" i="3"/>
  <c r="B142" i="3"/>
  <c r="B33" i="3"/>
  <c r="B34" i="3"/>
  <c r="B30" i="3"/>
  <c r="B31" i="3"/>
  <c r="S86" i="1"/>
  <c r="Y86" i="1"/>
  <c r="W86" i="1"/>
  <c r="X86" i="1"/>
  <c r="V86" i="1"/>
  <c r="R86" i="1"/>
  <c r="N3" i="3"/>
  <c r="M271" i="3"/>
  <c r="M272" i="3"/>
  <c r="M268" i="3"/>
  <c r="M269" i="3"/>
  <c r="M137" i="3"/>
  <c r="M138" i="3"/>
  <c r="M134" i="3"/>
  <c r="M135" i="3"/>
  <c r="O101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01" i="3"/>
  <c r="O346" i="3"/>
  <c r="M369" i="3"/>
  <c r="M370" i="3"/>
  <c r="M366" i="3"/>
  <c r="M367" i="3"/>
  <c r="N346" i="3"/>
  <c r="M26" i="3"/>
  <c r="M27" i="3"/>
  <c r="M23" i="3"/>
  <c r="M24" i="3"/>
  <c r="S85" i="1"/>
  <c r="W85" i="1"/>
  <c r="R85" i="1"/>
  <c r="L271" i="3"/>
  <c r="L272" i="3"/>
  <c r="L268" i="3"/>
  <c r="L269" i="3"/>
  <c r="L137" i="3"/>
  <c r="L138" i="3"/>
  <c r="L134" i="3"/>
  <c r="L135" i="3"/>
  <c r="L369" i="3"/>
  <c r="L370" i="3"/>
  <c r="L366" i="3"/>
  <c r="L367" i="3"/>
  <c r="L26" i="3"/>
  <c r="L27" i="3"/>
  <c r="L23" i="3"/>
  <c r="L24" i="3"/>
  <c r="S84" i="1"/>
  <c r="W84" i="1"/>
  <c r="R84" i="1"/>
  <c r="K369" i="3"/>
  <c r="K370" i="3"/>
  <c r="K366" i="3"/>
  <c r="K367" i="3"/>
  <c r="K271" i="3"/>
  <c r="K272" i="3"/>
  <c r="K268" i="3"/>
  <c r="K269" i="3"/>
  <c r="K137" i="3"/>
  <c r="K138" i="3"/>
  <c r="K134" i="3"/>
  <c r="K135" i="3"/>
  <c r="K26" i="3"/>
  <c r="K27" i="3"/>
  <c r="K23" i="3"/>
  <c r="K24" i="3"/>
  <c r="W83" i="1"/>
  <c r="X83" i="1"/>
  <c r="S83" i="1"/>
  <c r="R83" i="1"/>
  <c r="J369" i="3"/>
  <c r="J370" i="3"/>
  <c r="J366" i="3"/>
  <c r="J367" i="3"/>
  <c r="J271" i="3"/>
  <c r="J272" i="3"/>
  <c r="J268" i="3"/>
  <c r="J269" i="3"/>
  <c r="J137" i="3"/>
  <c r="J138" i="3"/>
  <c r="J134" i="3"/>
  <c r="J135" i="3"/>
  <c r="J26" i="3"/>
  <c r="J27" i="3"/>
  <c r="J23" i="3"/>
  <c r="J24" i="3"/>
  <c r="S82" i="1"/>
  <c r="Y82" i="1"/>
  <c r="W82" i="1"/>
  <c r="X82" i="1"/>
  <c r="U82" i="1"/>
  <c r="AA82" i="1"/>
  <c r="R82" i="1"/>
  <c r="I271" i="3"/>
  <c r="I272" i="3"/>
  <c r="I268" i="3"/>
  <c r="I269" i="3"/>
  <c r="I137" i="3"/>
  <c r="I138" i="3"/>
  <c r="I134" i="3"/>
  <c r="I135" i="3"/>
  <c r="I369" i="3"/>
  <c r="I370" i="3"/>
  <c r="I366" i="3"/>
  <c r="I367" i="3"/>
  <c r="I26" i="3"/>
  <c r="I27" i="3"/>
  <c r="I23" i="3"/>
  <c r="I24" i="3"/>
  <c r="S81" i="1"/>
  <c r="W81" i="1"/>
  <c r="R81" i="1"/>
  <c r="H271" i="3"/>
  <c r="H272" i="3"/>
  <c r="H268" i="3"/>
  <c r="H269" i="3"/>
  <c r="H369" i="3"/>
  <c r="H370" i="3"/>
  <c r="H366" i="3"/>
  <c r="H367" i="3"/>
  <c r="H137" i="3"/>
  <c r="H138" i="3"/>
  <c r="H134" i="3"/>
  <c r="H135" i="3"/>
  <c r="H26" i="3"/>
  <c r="H27" i="3"/>
  <c r="H23" i="3"/>
  <c r="H24" i="3"/>
  <c r="W80" i="1"/>
  <c r="S80" i="1"/>
  <c r="Y80" i="1"/>
  <c r="R80" i="1"/>
  <c r="G271" i="3"/>
  <c r="G272" i="3"/>
  <c r="G268" i="3"/>
  <c r="G269" i="3"/>
  <c r="G137" i="3"/>
  <c r="G138" i="3"/>
  <c r="G134" i="3"/>
  <c r="G135" i="3"/>
  <c r="F271" i="3"/>
  <c r="F272" i="3"/>
  <c r="F268" i="3"/>
  <c r="F269" i="3"/>
  <c r="F137" i="3"/>
  <c r="F138" i="3"/>
  <c r="F134" i="3"/>
  <c r="F135" i="3"/>
  <c r="G26" i="3"/>
  <c r="G27" i="3"/>
  <c r="G23" i="3"/>
  <c r="G24" i="3"/>
  <c r="F369" i="3"/>
  <c r="F370" i="3"/>
  <c r="G369" i="3"/>
  <c r="G370" i="3"/>
  <c r="F366" i="3"/>
  <c r="F367" i="3"/>
  <c r="G366" i="3"/>
  <c r="G367" i="3"/>
  <c r="F26" i="3"/>
  <c r="F27" i="3"/>
  <c r="F23" i="3"/>
  <c r="F24" i="3"/>
  <c r="W79" i="1"/>
  <c r="S79" i="1"/>
  <c r="R79" i="1"/>
  <c r="E369" i="3"/>
  <c r="E370" i="3"/>
  <c r="E366" i="3"/>
  <c r="E367" i="3"/>
  <c r="E271" i="3"/>
  <c r="E272" i="3"/>
  <c r="E268" i="3"/>
  <c r="E269" i="3"/>
  <c r="E137" i="3"/>
  <c r="E138" i="3"/>
  <c r="E134" i="3"/>
  <c r="E135" i="3"/>
  <c r="E26" i="3"/>
  <c r="E27" i="3"/>
  <c r="E23" i="3"/>
  <c r="E24" i="3"/>
  <c r="W78" i="1"/>
  <c r="S78" i="1"/>
  <c r="R78" i="1"/>
  <c r="S77" i="1"/>
  <c r="Y77" i="1"/>
  <c r="W77" i="1"/>
  <c r="X77" i="1"/>
  <c r="V77" i="1"/>
  <c r="R77" i="1"/>
  <c r="D271" i="3"/>
  <c r="D272" i="3"/>
  <c r="D268" i="3"/>
  <c r="D269" i="3"/>
  <c r="D369" i="3"/>
  <c r="D370" i="3"/>
  <c r="D366" i="3"/>
  <c r="D367" i="3"/>
  <c r="D137" i="3"/>
  <c r="D138" i="3"/>
  <c r="D134" i="3"/>
  <c r="D135" i="3"/>
  <c r="D26" i="3"/>
  <c r="D27" i="3"/>
  <c r="D23" i="3"/>
  <c r="D24" i="3"/>
  <c r="S76" i="1"/>
  <c r="W76" i="1"/>
  <c r="X76" i="1"/>
  <c r="U76" i="1"/>
  <c r="AA76" i="1"/>
  <c r="O76" i="1"/>
  <c r="R76" i="1"/>
  <c r="C134" i="3"/>
  <c r="C135" i="3"/>
  <c r="C137" i="3"/>
  <c r="C138" i="3"/>
  <c r="C268" i="3"/>
  <c r="C269" i="3"/>
  <c r="C271" i="3"/>
  <c r="C272" i="3"/>
  <c r="I20" i="1"/>
  <c r="H21" i="1"/>
  <c r="I24" i="1"/>
  <c r="I28" i="1"/>
  <c r="I42" i="1"/>
  <c r="G44" i="1"/>
  <c r="G46" i="1"/>
  <c r="G52" i="1"/>
  <c r="G54" i="1"/>
  <c r="H54" i="1"/>
  <c r="G58" i="1"/>
  <c r="H58" i="1"/>
  <c r="G66" i="1"/>
  <c r="G68" i="1"/>
  <c r="G74" i="1"/>
  <c r="O16" i="1"/>
  <c r="P18" i="1"/>
  <c r="P20" i="1"/>
  <c r="O24" i="1"/>
  <c r="O28" i="1"/>
  <c r="P28" i="1"/>
  <c r="Q28" i="1"/>
  <c r="P32" i="1"/>
  <c r="P40" i="1"/>
  <c r="O46" i="1"/>
  <c r="Q54" i="1"/>
  <c r="P56" i="1"/>
  <c r="P58" i="1"/>
  <c r="P64" i="1"/>
  <c r="Q66" i="1"/>
  <c r="P70" i="1"/>
  <c r="P72" i="1"/>
  <c r="O74" i="1"/>
  <c r="S15" i="1"/>
  <c r="W15" i="1"/>
  <c r="X15" i="1"/>
  <c r="V15" i="1"/>
  <c r="S16" i="1"/>
  <c r="Y16" i="1"/>
  <c r="W16" i="1"/>
  <c r="X16" i="1"/>
  <c r="T16" i="1"/>
  <c r="S17" i="1"/>
  <c r="W17" i="1"/>
  <c r="X17" i="1"/>
  <c r="S18" i="1"/>
  <c r="W18" i="1"/>
  <c r="S19" i="1"/>
  <c r="W19" i="1"/>
  <c r="X19" i="1"/>
  <c r="V19" i="1"/>
  <c r="S20" i="1"/>
  <c r="W20" i="1"/>
  <c r="S21" i="1"/>
  <c r="W21" i="1"/>
  <c r="S22" i="1"/>
  <c r="W22" i="1"/>
  <c r="X22" i="1"/>
  <c r="V22" i="1"/>
  <c r="S23" i="1"/>
  <c r="Y23" i="1"/>
  <c r="W23" i="1"/>
  <c r="X23" i="1"/>
  <c r="S24" i="1"/>
  <c r="W24" i="1"/>
  <c r="X24" i="1"/>
  <c r="V24" i="1"/>
  <c r="S25" i="1"/>
  <c r="W25" i="1"/>
  <c r="X25" i="1"/>
  <c r="S26" i="1"/>
  <c r="W26" i="1"/>
  <c r="X26" i="1"/>
  <c r="S27" i="1"/>
  <c r="W27" i="1"/>
  <c r="X27" i="1"/>
  <c r="U27" i="1"/>
  <c r="S28" i="1"/>
  <c r="Y28" i="1"/>
  <c r="W28" i="1"/>
  <c r="X28" i="1"/>
  <c r="S29" i="1"/>
  <c r="W29" i="1"/>
  <c r="X29" i="1"/>
  <c r="S30" i="1"/>
  <c r="W30" i="1"/>
  <c r="X30" i="1"/>
  <c r="U30" i="1"/>
  <c r="AA30" i="1"/>
  <c r="S31" i="1"/>
  <c r="W31" i="1"/>
  <c r="S32" i="1"/>
  <c r="Y32" i="1"/>
  <c r="W32" i="1"/>
  <c r="X32" i="1"/>
  <c r="U32" i="1"/>
  <c r="S33" i="1"/>
  <c r="W33" i="1"/>
  <c r="S34" i="1"/>
  <c r="W34" i="1"/>
  <c r="X34" i="1"/>
  <c r="T34" i="1"/>
  <c r="Z34" i="1"/>
  <c r="S35" i="1"/>
  <c r="W35" i="1"/>
  <c r="X35" i="1"/>
  <c r="S36" i="1"/>
  <c r="Y36" i="1"/>
  <c r="W36" i="1"/>
  <c r="S37" i="1"/>
  <c r="W37" i="1"/>
  <c r="S38" i="1"/>
  <c r="Y38" i="1"/>
  <c r="W38" i="1"/>
  <c r="X38" i="1"/>
  <c r="S39" i="1"/>
  <c r="W39" i="1"/>
  <c r="X39" i="1"/>
  <c r="V39" i="1"/>
  <c r="S40" i="1"/>
  <c r="Y40" i="1"/>
  <c r="W40" i="1"/>
  <c r="X40" i="1"/>
  <c r="U40" i="1"/>
  <c r="AA40" i="1"/>
  <c r="S41" i="1"/>
  <c r="W41" i="1"/>
  <c r="S42" i="1"/>
  <c r="Y42" i="1"/>
  <c r="W42" i="1"/>
  <c r="X42" i="1"/>
  <c r="S43" i="1"/>
  <c r="W43" i="1"/>
  <c r="X43" i="1"/>
  <c r="S44" i="1"/>
  <c r="Y44" i="1"/>
  <c r="W44" i="1"/>
  <c r="X44" i="1"/>
  <c r="U44" i="1"/>
  <c r="AA44" i="1"/>
  <c r="S45" i="1"/>
  <c r="W45" i="1"/>
  <c r="S46" i="1"/>
  <c r="Y46" i="1"/>
  <c r="W46" i="1"/>
  <c r="X46" i="1"/>
  <c r="U46" i="1"/>
  <c r="AA46" i="1"/>
  <c r="S47" i="1"/>
  <c r="W47" i="1"/>
  <c r="X47" i="1"/>
  <c r="V47" i="1"/>
  <c r="S48" i="1"/>
  <c r="Y48" i="1"/>
  <c r="W48" i="1"/>
  <c r="X48" i="1"/>
  <c r="T48" i="1"/>
  <c r="S49" i="1"/>
  <c r="W49" i="1"/>
  <c r="X49" i="1"/>
  <c r="S50" i="1"/>
  <c r="Y50" i="1"/>
  <c r="W50" i="1"/>
  <c r="S51" i="1"/>
  <c r="W51" i="1"/>
  <c r="S52" i="1"/>
  <c r="Y52" i="1"/>
  <c r="W52" i="1"/>
  <c r="S53" i="1"/>
  <c r="W53" i="1"/>
  <c r="S54" i="1"/>
  <c r="W54" i="1"/>
  <c r="X54" i="1"/>
  <c r="S55" i="1"/>
  <c r="W55" i="1"/>
  <c r="X55" i="1"/>
  <c r="U55" i="1"/>
  <c r="S56" i="1"/>
  <c r="Y56" i="1"/>
  <c r="W56" i="1"/>
  <c r="S57" i="1"/>
  <c r="W57" i="1"/>
  <c r="X57" i="1"/>
  <c r="S58" i="1"/>
  <c r="W58" i="1"/>
  <c r="X58" i="1"/>
  <c r="T58" i="1"/>
  <c r="S59" i="1"/>
  <c r="W59" i="1"/>
  <c r="S60" i="1"/>
  <c r="Y60" i="1"/>
  <c r="W60" i="1"/>
  <c r="X60" i="1"/>
  <c r="S61" i="1"/>
  <c r="W61" i="1"/>
  <c r="X61" i="1"/>
  <c r="V61" i="1"/>
  <c r="S62" i="1"/>
  <c r="W62" i="1"/>
  <c r="S63" i="1"/>
  <c r="W63" i="1"/>
  <c r="S64" i="1"/>
  <c r="Y64" i="1"/>
  <c r="W64" i="1"/>
  <c r="S65" i="1"/>
  <c r="W65" i="1"/>
  <c r="X65" i="1"/>
  <c r="S66" i="1"/>
  <c r="W66" i="1"/>
  <c r="S67" i="1"/>
  <c r="W67" i="1"/>
  <c r="X67" i="1"/>
  <c r="U67" i="1"/>
  <c r="S68" i="1"/>
  <c r="Y68" i="1"/>
  <c r="W68" i="1"/>
  <c r="X68" i="1"/>
  <c r="V68" i="1"/>
  <c r="S69" i="1"/>
  <c r="W69" i="1"/>
  <c r="X69" i="1"/>
  <c r="S70" i="1"/>
  <c r="W70" i="1"/>
  <c r="X70" i="1"/>
  <c r="U70" i="1"/>
  <c r="S71" i="1"/>
  <c r="W71" i="1"/>
  <c r="X71" i="1"/>
  <c r="S72" i="1"/>
  <c r="Y72" i="1"/>
  <c r="W72" i="1"/>
  <c r="X72" i="1"/>
  <c r="T72" i="1"/>
  <c r="Z72" i="1"/>
  <c r="U72" i="1"/>
  <c r="AA72" i="1"/>
  <c r="S73" i="1"/>
  <c r="W73" i="1"/>
  <c r="X73" i="1"/>
  <c r="V73" i="1"/>
  <c r="S74" i="1"/>
  <c r="W74" i="1"/>
  <c r="X74" i="1"/>
  <c r="T74" i="1"/>
  <c r="Z74" i="1"/>
  <c r="S75" i="1"/>
  <c r="W75" i="1"/>
  <c r="X75" i="1"/>
  <c r="W14" i="1"/>
  <c r="X14" i="1"/>
  <c r="S14" i="1"/>
  <c r="C369" i="3"/>
  <c r="C370" i="3"/>
  <c r="C366" i="3"/>
  <c r="C367" i="3"/>
  <c r="C26" i="3"/>
  <c r="C27" i="3"/>
  <c r="C23" i="3"/>
  <c r="C24" i="3"/>
  <c r="R75" i="1"/>
  <c r="B271" i="3"/>
  <c r="B272" i="3"/>
  <c r="B268" i="3"/>
  <c r="B269" i="3"/>
  <c r="O2" i="3"/>
  <c r="C212" i="3"/>
  <c r="O100" i="3"/>
  <c r="O345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B369" i="3"/>
  <c r="B370" i="3"/>
  <c r="B366" i="3"/>
  <c r="B367" i="3"/>
  <c r="B137" i="3"/>
  <c r="B138" i="3"/>
  <c r="B134" i="3"/>
  <c r="B135" i="3"/>
  <c r="B26" i="3"/>
  <c r="B27" i="3"/>
  <c r="B23" i="3"/>
  <c r="B24" i="3"/>
  <c r="R74" i="1"/>
  <c r="M362" i="3"/>
  <c r="M363" i="3"/>
  <c r="N345" i="3"/>
  <c r="M359" i="3"/>
  <c r="M360" i="3"/>
  <c r="M264" i="3"/>
  <c r="M265" i="3"/>
  <c r="N2" i="3"/>
  <c r="M261" i="3"/>
  <c r="M262" i="3"/>
  <c r="M130" i="3"/>
  <c r="M131" i="3"/>
  <c r="N100" i="3"/>
  <c r="M127" i="3"/>
  <c r="M128" i="3"/>
  <c r="M19" i="3"/>
  <c r="M20" i="3"/>
  <c r="M16" i="3"/>
  <c r="M17" i="3"/>
  <c r="R73" i="1"/>
  <c r="L362" i="3"/>
  <c r="L363" i="3"/>
  <c r="L359" i="3"/>
  <c r="L360" i="3"/>
  <c r="L264" i="3"/>
  <c r="L265" i="3"/>
  <c r="L261" i="3"/>
  <c r="L262" i="3"/>
  <c r="L130" i="3"/>
  <c r="L131" i="3"/>
  <c r="L127" i="3"/>
  <c r="L128" i="3"/>
  <c r="L19" i="3"/>
  <c r="L20" i="3"/>
  <c r="L16" i="3"/>
  <c r="L17" i="3"/>
  <c r="R72" i="1"/>
  <c r="K264" i="3"/>
  <c r="K265" i="3"/>
  <c r="K261" i="3"/>
  <c r="K262" i="3"/>
  <c r="K130" i="3"/>
  <c r="K131" i="3"/>
  <c r="K127" i="3"/>
  <c r="K128" i="3"/>
  <c r="K362" i="3"/>
  <c r="K363" i="3"/>
  <c r="K359" i="3"/>
  <c r="K360" i="3"/>
  <c r="K19" i="3"/>
  <c r="K20" i="3"/>
  <c r="K16" i="3"/>
  <c r="K17" i="3"/>
  <c r="R71" i="1"/>
  <c r="J264" i="3"/>
  <c r="J265" i="3"/>
  <c r="J261" i="3"/>
  <c r="J262" i="3"/>
  <c r="J130" i="3"/>
  <c r="J131" i="3"/>
  <c r="J127" i="3"/>
  <c r="J128" i="3"/>
  <c r="J362" i="3"/>
  <c r="J363" i="3"/>
  <c r="J359" i="3"/>
  <c r="J360" i="3"/>
  <c r="J19" i="3"/>
  <c r="J20" i="3"/>
  <c r="J16" i="3"/>
  <c r="J17" i="3"/>
  <c r="R70" i="1"/>
  <c r="I264" i="3"/>
  <c r="I265" i="3"/>
  <c r="I261" i="3"/>
  <c r="I262" i="3"/>
  <c r="I130" i="3"/>
  <c r="I131" i="3"/>
  <c r="I127" i="3"/>
  <c r="I128" i="3"/>
  <c r="H264" i="3"/>
  <c r="H265" i="3"/>
  <c r="H261" i="3"/>
  <c r="H262" i="3"/>
  <c r="I362" i="3"/>
  <c r="I363" i="3"/>
  <c r="I359" i="3"/>
  <c r="I360" i="3"/>
  <c r="I19" i="3"/>
  <c r="I20" i="3"/>
  <c r="I16" i="3"/>
  <c r="I17" i="3"/>
  <c r="R69" i="1"/>
  <c r="H130" i="3"/>
  <c r="H131" i="3"/>
  <c r="H127" i="3"/>
  <c r="H128" i="3"/>
  <c r="H19" i="3"/>
  <c r="H20" i="3"/>
  <c r="H16" i="3"/>
  <c r="H17" i="3"/>
  <c r="H362" i="3"/>
  <c r="H363" i="3"/>
  <c r="H359" i="3"/>
  <c r="H360" i="3"/>
  <c r="R68" i="1"/>
  <c r="G264" i="3"/>
  <c r="G265" i="3"/>
  <c r="G261" i="3"/>
  <c r="G262" i="3"/>
  <c r="G130" i="3"/>
  <c r="G131" i="3"/>
  <c r="G127" i="3"/>
  <c r="G128" i="3"/>
  <c r="G362" i="3"/>
  <c r="G363" i="3"/>
  <c r="G359" i="3"/>
  <c r="G360" i="3"/>
  <c r="G19" i="3"/>
  <c r="G20" i="3"/>
  <c r="G16" i="3"/>
  <c r="G17" i="3"/>
  <c r="R67" i="1"/>
  <c r="F362" i="3"/>
  <c r="F363" i="3"/>
  <c r="F359" i="3"/>
  <c r="F360" i="3"/>
  <c r="F264" i="3"/>
  <c r="F265" i="3"/>
  <c r="F261" i="3"/>
  <c r="F262" i="3"/>
  <c r="F130" i="3"/>
  <c r="F131" i="3"/>
  <c r="F127" i="3"/>
  <c r="F128" i="3"/>
  <c r="F19" i="3"/>
  <c r="F20" i="3"/>
  <c r="F16" i="3"/>
  <c r="F17" i="3"/>
  <c r="R66" i="1"/>
  <c r="E362" i="3"/>
  <c r="E363" i="3"/>
  <c r="E359" i="3"/>
  <c r="E360" i="3"/>
  <c r="D264" i="3"/>
  <c r="D265" i="3"/>
  <c r="E264" i="3"/>
  <c r="E265" i="3"/>
  <c r="D261" i="3"/>
  <c r="D262" i="3"/>
  <c r="E261" i="3"/>
  <c r="E262" i="3"/>
  <c r="D130" i="3"/>
  <c r="D131" i="3"/>
  <c r="E130" i="3"/>
  <c r="E131" i="3"/>
  <c r="D127" i="3"/>
  <c r="D128" i="3"/>
  <c r="E127" i="3"/>
  <c r="E128" i="3"/>
  <c r="E19" i="3"/>
  <c r="E20" i="3"/>
  <c r="E16" i="3"/>
  <c r="E17" i="3"/>
  <c r="R65" i="1"/>
  <c r="D16" i="3"/>
  <c r="D17" i="3"/>
  <c r="D19" i="3"/>
  <c r="D20" i="3"/>
  <c r="D359" i="3"/>
  <c r="D360" i="3"/>
  <c r="D362" i="3"/>
  <c r="D363" i="3"/>
  <c r="C19" i="3"/>
  <c r="C20" i="3"/>
  <c r="B19" i="3"/>
  <c r="B20" i="3"/>
  <c r="C16" i="3"/>
  <c r="C17" i="3"/>
  <c r="B16" i="3"/>
  <c r="B17" i="3"/>
  <c r="C130" i="3"/>
  <c r="C131" i="3"/>
  <c r="B130" i="3"/>
  <c r="B131" i="3"/>
  <c r="C127" i="3"/>
  <c r="C128" i="3"/>
  <c r="B127" i="3"/>
  <c r="B128" i="3"/>
  <c r="C264" i="3"/>
  <c r="C265" i="3"/>
  <c r="B264" i="3"/>
  <c r="B265" i="3"/>
  <c r="C261" i="3"/>
  <c r="C262" i="3"/>
  <c r="B261" i="3"/>
  <c r="B262" i="3"/>
  <c r="C362" i="3"/>
  <c r="C363" i="3"/>
  <c r="B362" i="3"/>
  <c r="B363" i="3"/>
  <c r="C359" i="3"/>
  <c r="C360" i="3"/>
  <c r="B359" i="3"/>
  <c r="B360" i="3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P97" i="1"/>
  <c r="P100" i="1"/>
  <c r="H101" i="1"/>
  <c r="H102" i="1"/>
  <c r="I100" i="1"/>
  <c r="O100" i="1"/>
  <c r="I101" i="1"/>
  <c r="G102" i="1"/>
  <c r="O102" i="1"/>
  <c r="P103" i="1"/>
  <c r="G89" i="1"/>
  <c r="I89" i="1"/>
  <c r="O89" i="1"/>
  <c r="O91" i="1"/>
  <c r="I103" i="1"/>
  <c r="O103" i="1"/>
  <c r="H108" i="1"/>
  <c r="G88" i="1"/>
  <c r="I88" i="1"/>
  <c r="O88" i="1"/>
  <c r="AA32" i="1"/>
  <c r="H91" i="1"/>
  <c r="I92" i="1"/>
  <c r="P115" i="1"/>
  <c r="O116" i="1"/>
  <c r="G115" i="1"/>
  <c r="H115" i="1"/>
  <c r="O120" i="1"/>
  <c r="X125" i="1"/>
  <c r="T125" i="1"/>
  <c r="X127" i="1"/>
  <c r="U127" i="1"/>
  <c r="AA127" i="1"/>
  <c r="X129" i="1"/>
  <c r="U129" i="1"/>
  <c r="O133" i="1"/>
  <c r="H116" i="1"/>
  <c r="I120" i="1"/>
  <c r="O134" i="1"/>
  <c r="Q85" i="1"/>
  <c r="G112" i="1"/>
  <c r="H114" i="1"/>
  <c r="Q114" i="1"/>
  <c r="O118" i="1"/>
  <c r="Q123" i="1"/>
  <c r="I137" i="1"/>
  <c r="Y137" i="1"/>
  <c r="H138" i="1"/>
  <c r="Y138" i="1"/>
  <c r="P138" i="1"/>
  <c r="P139" i="1"/>
  <c r="I144" i="1"/>
  <c r="O146" i="1"/>
  <c r="P147" i="1"/>
  <c r="H92" i="1"/>
  <c r="Q126" i="1"/>
  <c r="H112" i="1"/>
  <c r="G123" i="1"/>
  <c r="X136" i="1"/>
  <c r="V136" i="1"/>
  <c r="H140" i="1"/>
  <c r="Q140" i="1"/>
  <c r="I141" i="1"/>
  <c r="Q141" i="1"/>
  <c r="I140" i="1"/>
  <c r="X149" i="1"/>
  <c r="V149" i="1"/>
  <c r="U19" i="1"/>
  <c r="U77" i="1"/>
  <c r="I130" i="1"/>
  <c r="O112" i="1"/>
  <c r="I114" i="1"/>
  <c r="O114" i="1"/>
  <c r="Q130" i="1"/>
  <c r="Q139" i="1"/>
  <c r="G139" i="1"/>
  <c r="Q143" i="1"/>
  <c r="P143" i="1"/>
  <c r="P145" i="1"/>
  <c r="O150" i="1"/>
  <c r="P154" i="1"/>
  <c r="AA67" i="1"/>
  <c r="U24" i="1"/>
  <c r="AA24" i="1"/>
  <c r="G84" i="1"/>
  <c r="H82" i="1"/>
  <c r="P78" i="1"/>
  <c r="H78" i="1"/>
  <c r="P76" i="1"/>
  <c r="H76" i="1"/>
  <c r="Q105" i="1"/>
  <c r="Q110" i="1"/>
  <c r="Q124" i="1"/>
  <c r="G124" i="1"/>
  <c r="P142" i="1"/>
  <c r="P84" i="1"/>
  <c r="I91" i="1"/>
  <c r="P91" i="1"/>
  <c r="Q111" i="1"/>
  <c r="X117" i="1"/>
  <c r="I128" i="1"/>
  <c r="G147" i="1"/>
  <c r="I150" i="1"/>
  <c r="Q150" i="1"/>
  <c r="O152" i="1"/>
  <c r="X153" i="1"/>
  <c r="I154" i="1"/>
  <c r="I151" i="1"/>
  <c r="X157" i="1"/>
  <c r="T157" i="1"/>
  <c r="P157" i="1"/>
  <c r="H160" i="1"/>
  <c r="N404" i="3"/>
  <c r="N405" i="3"/>
  <c r="O129" i="1"/>
  <c r="Q117" i="1"/>
  <c r="V30" i="1"/>
  <c r="V32" i="1"/>
  <c r="H94" i="1"/>
  <c r="Y53" i="1"/>
  <c r="Q73" i="1"/>
  <c r="Q69" i="1"/>
  <c r="P61" i="1"/>
  <c r="P125" i="1"/>
  <c r="U28" i="1"/>
  <c r="AA28" i="1"/>
  <c r="I122" i="1"/>
  <c r="O105" i="1"/>
  <c r="AA129" i="1"/>
  <c r="Y67" i="1"/>
  <c r="V117" i="1"/>
  <c r="H150" i="1"/>
  <c r="Y105" i="1"/>
  <c r="H131" i="1"/>
  <c r="G131" i="1"/>
  <c r="G105" i="1"/>
  <c r="H117" i="1"/>
  <c r="O104" i="1"/>
  <c r="Y33" i="1"/>
  <c r="Y25" i="1"/>
  <c r="Q57" i="1"/>
  <c r="P25" i="1"/>
  <c r="N165" i="3"/>
  <c r="N166" i="3"/>
  <c r="N369" i="3"/>
  <c r="N370" i="3"/>
  <c r="C218" i="3"/>
  <c r="N122" i="3"/>
  <c r="G214" i="3"/>
  <c r="C214" i="3"/>
  <c r="V69" i="1"/>
  <c r="U75" i="1"/>
  <c r="U15" i="1"/>
  <c r="AA15" i="1"/>
  <c r="V46" i="1"/>
  <c r="P15" i="1"/>
  <c r="Y157" i="1"/>
  <c r="G212" i="3"/>
  <c r="H151" i="1"/>
  <c r="P128" i="1"/>
  <c r="I125" i="1"/>
  <c r="H111" i="1"/>
  <c r="I124" i="1"/>
  <c r="H105" i="1"/>
  <c r="U65" i="1"/>
  <c r="AA65" i="1"/>
  <c r="U71" i="1"/>
  <c r="AA71" i="1"/>
  <c r="H130" i="1"/>
  <c r="I123" i="1"/>
  <c r="P130" i="1"/>
  <c r="O143" i="1"/>
  <c r="H126" i="1"/>
  <c r="G126" i="1"/>
  <c r="U142" i="1"/>
  <c r="AA142" i="1"/>
  <c r="T42" i="1"/>
  <c r="Z42" i="1"/>
  <c r="U100" i="1"/>
  <c r="AA100" i="1"/>
  <c r="T100" i="1"/>
  <c r="Z100" i="1"/>
  <c r="V97" i="1"/>
  <c r="P45" i="1"/>
  <c r="G41" i="1"/>
  <c r="Y104" i="1"/>
  <c r="Y111" i="1"/>
  <c r="I143" i="1"/>
  <c r="Y143" i="1"/>
  <c r="Y144" i="1"/>
  <c r="G150" i="1"/>
  <c r="Y156" i="1"/>
  <c r="I214" i="3"/>
  <c r="H152" i="1"/>
  <c r="P152" i="1"/>
  <c r="G128" i="1"/>
  <c r="O125" i="1"/>
  <c r="H124" i="1"/>
  <c r="Q121" i="1"/>
  <c r="P105" i="1"/>
  <c r="U74" i="1"/>
  <c r="AA74" i="1"/>
  <c r="G143" i="1"/>
  <c r="P134" i="1"/>
  <c r="G130" i="1"/>
  <c r="AA77" i="1"/>
  <c r="T44" i="1"/>
  <c r="Z44" i="1"/>
  <c r="H118" i="1"/>
  <c r="U94" i="1"/>
  <c r="AA94" i="1"/>
  <c r="P47" i="1"/>
  <c r="Q41" i="1"/>
  <c r="Q21" i="1"/>
  <c r="Y118" i="1"/>
  <c r="Y123" i="1"/>
  <c r="Y130" i="1"/>
  <c r="Y150" i="1"/>
  <c r="Y158" i="1"/>
  <c r="B218" i="3"/>
  <c r="M218" i="3"/>
  <c r="G142" i="1"/>
  <c r="V48" i="1"/>
  <c r="AA55" i="1"/>
  <c r="V67" i="1"/>
  <c r="T68" i="1"/>
  <c r="Z68" i="1"/>
  <c r="V72" i="1"/>
  <c r="V75" i="1"/>
  <c r="H154" i="1"/>
  <c r="G146" i="1"/>
  <c r="G134" i="1"/>
  <c r="O141" i="1"/>
  <c r="T97" i="1"/>
  <c r="Z97" i="1"/>
  <c r="G141" i="1"/>
  <c r="O140" i="1"/>
  <c r="P120" i="1"/>
  <c r="I127" i="1"/>
  <c r="P116" i="1"/>
  <c r="O107" i="1"/>
  <c r="G103" i="1"/>
  <c r="O101" i="1"/>
  <c r="P101" i="1"/>
  <c r="O95" i="1"/>
  <c r="Y49" i="1"/>
  <c r="O14" i="1"/>
  <c r="P67" i="1"/>
  <c r="O25" i="1"/>
  <c r="H25" i="1"/>
  <c r="G21" i="1"/>
  <c r="Y85" i="1"/>
  <c r="Y109" i="1"/>
  <c r="N54" i="3"/>
  <c r="N55" i="3"/>
  <c r="Y127" i="1"/>
  <c r="O138" i="1"/>
  <c r="Y146" i="1"/>
  <c r="U150" i="1"/>
  <c r="AA150" i="1"/>
  <c r="Y154" i="1"/>
  <c r="Y101" i="1"/>
  <c r="Y102" i="1"/>
  <c r="T107" i="1"/>
  <c r="Z107" i="1"/>
  <c r="Y134" i="1"/>
  <c r="J212" i="3"/>
  <c r="H214" i="3"/>
  <c r="M214" i="3"/>
  <c r="O111" i="1"/>
  <c r="Y87" i="1"/>
  <c r="T67" i="1"/>
  <c r="Z67" i="1"/>
  <c r="AA70" i="1"/>
  <c r="T75" i="1"/>
  <c r="T89" i="1"/>
  <c r="Z89" i="1"/>
  <c r="T77" i="1"/>
  <c r="Z77" i="1"/>
  <c r="V44" i="1"/>
  <c r="H146" i="1"/>
  <c r="G140" i="1"/>
  <c r="P141" i="1"/>
  <c r="Q146" i="1"/>
  <c r="I138" i="1"/>
  <c r="G138" i="1"/>
  <c r="G85" i="1"/>
  <c r="H134" i="1"/>
  <c r="G116" i="1"/>
  <c r="O115" i="1"/>
  <c r="H107" i="1"/>
  <c r="Y103" i="1"/>
  <c r="H103" i="1"/>
  <c r="I102" i="1"/>
  <c r="G101" i="1"/>
  <c r="P102" i="1"/>
  <c r="U97" i="1"/>
  <c r="AA97" i="1"/>
  <c r="Y69" i="1"/>
  <c r="Q53" i="1"/>
  <c r="Q37" i="1"/>
  <c r="Q29" i="1"/>
  <c r="G73" i="1"/>
  <c r="G57" i="1"/>
  <c r="G29" i="1"/>
  <c r="Y107" i="1"/>
  <c r="I115" i="1"/>
  <c r="Y115" i="1"/>
  <c r="I134" i="1"/>
  <c r="N172" i="3"/>
  <c r="N173" i="3"/>
  <c r="N117" i="3"/>
  <c r="O118" i="3"/>
  <c r="L218" i="3"/>
  <c r="N377" i="3"/>
  <c r="N179" i="3"/>
  <c r="N180" i="3"/>
  <c r="Z121" i="1"/>
  <c r="U121" i="1"/>
  <c r="AA121" i="1"/>
  <c r="Z104" i="1"/>
  <c r="U104" i="1"/>
  <c r="AA104" i="1"/>
  <c r="X84" i="1"/>
  <c r="T84" i="1"/>
  <c r="Z84" i="1"/>
  <c r="H20" i="1"/>
  <c r="Q20" i="1"/>
  <c r="G20" i="1"/>
  <c r="Q97" i="1"/>
  <c r="I97" i="1"/>
  <c r="Q99" i="1"/>
  <c r="I99" i="1"/>
  <c r="O99" i="1"/>
  <c r="O119" i="1"/>
  <c r="G119" i="1"/>
  <c r="H119" i="1"/>
  <c r="P119" i="1"/>
  <c r="Q119" i="1"/>
  <c r="I218" i="3"/>
  <c r="U90" i="1"/>
  <c r="AA90" i="1"/>
  <c r="T15" i="1"/>
  <c r="Z15" i="1"/>
  <c r="O20" i="1"/>
  <c r="Q71" i="1"/>
  <c r="O71" i="1"/>
  <c r="Q39" i="1"/>
  <c r="O39" i="1"/>
  <c r="I27" i="1"/>
  <c r="G27" i="1"/>
  <c r="X93" i="1"/>
  <c r="U93" i="1"/>
  <c r="AA93" i="1"/>
  <c r="Y96" i="1"/>
  <c r="P96" i="1"/>
  <c r="X105" i="1"/>
  <c r="U105" i="1"/>
  <c r="AA105" i="1"/>
  <c r="X118" i="1"/>
  <c r="T118" i="1"/>
  <c r="Z118" i="1"/>
  <c r="I147" i="1"/>
  <c r="Q147" i="1"/>
  <c r="O159" i="1"/>
  <c r="Q159" i="1"/>
  <c r="H159" i="1"/>
  <c r="Y159" i="1"/>
  <c r="K218" i="3"/>
  <c r="D214" i="3"/>
  <c r="J218" i="3"/>
  <c r="E214" i="3"/>
  <c r="G99" i="1"/>
  <c r="P99" i="1"/>
  <c r="H97" i="1"/>
  <c r="V34" i="1"/>
  <c r="X18" i="1"/>
  <c r="T18" i="1"/>
  <c r="Z18" i="1"/>
  <c r="Z16" i="1"/>
  <c r="Q78" i="1"/>
  <c r="I78" i="1"/>
  <c r="O78" i="1"/>
  <c r="G78" i="1"/>
  <c r="H74" i="1"/>
  <c r="P74" i="1"/>
  <c r="I74" i="1"/>
  <c r="Q74" i="1"/>
  <c r="H70" i="1"/>
  <c r="I70" i="1"/>
  <c r="O70" i="1"/>
  <c r="H66" i="1"/>
  <c r="O66" i="1"/>
  <c r="I66" i="1"/>
  <c r="P66" i="1"/>
  <c r="G62" i="1"/>
  <c r="P62" i="1"/>
  <c r="H62" i="1"/>
  <c r="I58" i="1"/>
  <c r="Q58" i="1"/>
  <c r="I54" i="1"/>
  <c r="O54" i="1"/>
  <c r="I50" i="1"/>
  <c r="O50" i="1"/>
  <c r="I46" i="1"/>
  <c r="P46" i="1"/>
  <c r="Q46" i="1"/>
  <c r="P42" i="1"/>
  <c r="G42" i="1"/>
  <c r="Q42" i="1"/>
  <c r="G38" i="1"/>
  <c r="O38" i="1"/>
  <c r="O34" i="1"/>
  <c r="G34" i="1"/>
  <c r="P34" i="1"/>
  <c r="G30" i="1"/>
  <c r="P30" i="1"/>
  <c r="Q30" i="1"/>
  <c r="I109" i="1"/>
  <c r="H109" i="1"/>
  <c r="Y119" i="1"/>
  <c r="X124" i="1"/>
  <c r="T124" i="1"/>
  <c r="Z124" i="1"/>
  <c r="H129" i="1"/>
  <c r="Q129" i="1"/>
  <c r="P131" i="1"/>
  <c r="O131" i="1"/>
  <c r="I131" i="1"/>
  <c r="X134" i="1"/>
  <c r="P136" i="1"/>
  <c r="O136" i="1"/>
  <c r="Q136" i="1"/>
  <c r="H137" i="1"/>
  <c r="Q137" i="1"/>
  <c r="P137" i="1"/>
  <c r="O144" i="1"/>
  <c r="G144" i="1"/>
  <c r="H16" i="1"/>
  <c r="I16" i="1"/>
  <c r="Q16" i="1"/>
  <c r="Q148" i="1"/>
  <c r="P148" i="1"/>
  <c r="G218" i="3"/>
  <c r="P121" i="1"/>
  <c r="Q59" i="1"/>
  <c r="I59" i="1"/>
  <c r="O59" i="1"/>
  <c r="O23" i="1"/>
  <c r="Q23" i="1"/>
  <c r="Y99" i="1"/>
  <c r="X119" i="1"/>
  <c r="T119" i="1"/>
  <c r="Z119" i="1"/>
  <c r="H147" i="1"/>
  <c r="K214" i="3"/>
  <c r="I152" i="1"/>
  <c r="V94" i="1"/>
  <c r="G87" i="1"/>
  <c r="P159" i="1"/>
  <c r="H218" i="3"/>
  <c r="N26" i="3"/>
  <c r="N27" i="3"/>
  <c r="F218" i="3"/>
  <c r="L214" i="3"/>
  <c r="E218" i="3"/>
  <c r="F214" i="3"/>
  <c r="H155" i="1"/>
  <c r="Y152" i="1"/>
  <c r="G152" i="1"/>
  <c r="Q87" i="1"/>
  <c r="G151" i="1"/>
  <c r="T90" i="1"/>
  <c r="Z90" i="1"/>
  <c r="O147" i="1"/>
  <c r="I119" i="1"/>
  <c r="J214" i="3"/>
  <c r="H99" i="1"/>
  <c r="G97" i="1"/>
  <c r="V60" i="1"/>
  <c r="T60" i="1"/>
  <c r="Z60" i="1"/>
  <c r="Y59" i="1"/>
  <c r="Y55" i="1"/>
  <c r="O58" i="1"/>
  <c r="P54" i="1"/>
  <c r="Q38" i="1"/>
  <c r="Q34" i="1"/>
  <c r="O26" i="1"/>
  <c r="P16" i="1"/>
  <c r="G70" i="1"/>
  <c r="H50" i="1"/>
  <c r="I34" i="1"/>
  <c r="Y78" i="1"/>
  <c r="Q86" i="1"/>
  <c r="P112" i="1"/>
  <c r="I112" i="1"/>
  <c r="Q112" i="1"/>
  <c r="G108" i="1"/>
  <c r="P108" i="1"/>
  <c r="X120" i="1"/>
  <c r="P127" i="1"/>
  <c r="O127" i="1"/>
  <c r="G127" i="1"/>
  <c r="Q127" i="1"/>
  <c r="Q133" i="1"/>
  <c r="G133" i="1"/>
  <c r="H133" i="1"/>
  <c r="X135" i="1"/>
  <c r="U135" i="1"/>
  <c r="AA135" i="1"/>
  <c r="Z147" i="1"/>
  <c r="Z58" i="1"/>
  <c r="N362" i="3"/>
  <c r="N363" i="3"/>
  <c r="Y74" i="1"/>
  <c r="Y70" i="1"/>
  <c r="Y66" i="1"/>
  <c r="Y62" i="1"/>
  <c r="Y34" i="1"/>
  <c r="Y30" i="1"/>
  <c r="Y20" i="1"/>
  <c r="G154" i="1"/>
  <c r="Q154" i="1"/>
  <c r="Y161" i="1"/>
  <c r="R5" i="3"/>
  <c r="AC265" i="3"/>
  <c r="R265" i="3"/>
  <c r="S265" i="3"/>
  <c r="T265" i="3"/>
  <c r="U265" i="3"/>
  <c r="V265" i="3"/>
  <c r="W265" i="3"/>
  <c r="X265" i="3"/>
  <c r="Y265" i="3"/>
  <c r="Z265" i="3"/>
  <c r="AA265" i="3"/>
  <c r="AB265" i="3"/>
  <c r="AD265" i="3"/>
  <c r="Y58" i="1"/>
  <c r="Y54" i="1"/>
  <c r="Y112" i="1"/>
  <c r="N61" i="3"/>
  <c r="N62" i="3"/>
  <c r="Y131" i="1"/>
  <c r="T133" i="1"/>
  <c r="Z133" i="1"/>
  <c r="Y136" i="1"/>
  <c r="V108" i="1"/>
  <c r="U108" i="1"/>
  <c r="AA108" i="1"/>
  <c r="X128" i="1"/>
  <c r="V128" i="1"/>
  <c r="Q132" i="1"/>
  <c r="I132" i="1"/>
  <c r="O135" i="1"/>
  <c r="I135" i="1"/>
  <c r="G135" i="1"/>
  <c r="I145" i="1"/>
  <c r="O145" i="1"/>
  <c r="G158" i="1"/>
  <c r="P158" i="1"/>
  <c r="I162" i="1"/>
  <c r="H157" i="1"/>
  <c r="V104" i="1"/>
  <c r="V140" i="1"/>
  <c r="H125" i="1"/>
  <c r="U133" i="1"/>
  <c r="AA133" i="1"/>
  <c r="O110" i="1"/>
  <c r="P87" i="1"/>
  <c r="T26" i="1"/>
  <c r="Z26" i="1"/>
  <c r="V49" i="1"/>
  <c r="T71" i="1"/>
  <c r="Z71" i="1"/>
  <c r="U73" i="1"/>
  <c r="AA73" i="1"/>
  <c r="AA75" i="1"/>
  <c r="G145" i="1"/>
  <c r="T86" i="1"/>
  <c r="Z86" i="1"/>
  <c r="AA19" i="1"/>
  <c r="H145" i="1"/>
  <c r="P110" i="1"/>
  <c r="Z145" i="1"/>
  <c r="H122" i="1"/>
  <c r="T122" i="1"/>
  <c r="Z122" i="1"/>
  <c r="H135" i="1"/>
  <c r="O132" i="1"/>
  <c r="P132" i="1"/>
  <c r="T110" i="1"/>
  <c r="Z110" i="1"/>
  <c r="H110" i="1"/>
  <c r="T94" i="1"/>
  <c r="Z94" i="1"/>
  <c r="Y71" i="1"/>
  <c r="Y15" i="1"/>
  <c r="O75" i="1"/>
  <c r="O55" i="1"/>
  <c r="O43" i="1"/>
  <c r="Q83" i="1"/>
  <c r="Q91" i="1"/>
  <c r="G91" i="1"/>
  <c r="Q92" i="1"/>
  <c r="G92" i="1"/>
  <c r="P92" i="1"/>
  <c r="O92" i="1"/>
  <c r="X112" i="1"/>
  <c r="U112" i="1"/>
  <c r="AA112" i="1"/>
  <c r="O108" i="1"/>
  <c r="I108" i="1"/>
  <c r="I118" i="1"/>
  <c r="P118" i="1"/>
  <c r="Q118" i="1"/>
  <c r="Y121" i="1"/>
  <c r="I121" i="1"/>
  <c r="X141" i="1"/>
  <c r="V141" i="1"/>
  <c r="I142" i="1"/>
  <c r="H142" i="1"/>
  <c r="X155" i="1"/>
  <c r="V155" i="1"/>
  <c r="X81" i="1"/>
  <c r="U81" i="1"/>
  <c r="AA81" i="1"/>
  <c r="H26" i="1"/>
  <c r="I26" i="1"/>
  <c r="P26" i="1"/>
  <c r="Q96" i="1"/>
  <c r="G96" i="1"/>
  <c r="O96" i="1"/>
  <c r="I96" i="1"/>
  <c r="P113" i="1"/>
  <c r="I113" i="1"/>
  <c r="T153" i="1"/>
  <c r="Z153" i="1"/>
  <c r="Z157" i="1"/>
  <c r="Y125" i="1"/>
  <c r="Q125" i="1"/>
  <c r="G110" i="1"/>
  <c r="T24" i="1"/>
  <c r="Z24" i="1"/>
  <c r="AA27" i="1"/>
  <c r="V71" i="1"/>
  <c r="T73" i="1"/>
  <c r="Z73" i="1"/>
  <c r="Z75" i="1"/>
  <c r="Q145" i="1"/>
  <c r="U147" i="1"/>
  <c r="AA147" i="1"/>
  <c r="H113" i="1"/>
  <c r="U86" i="1"/>
  <c r="AA86" i="1"/>
  <c r="U60" i="1"/>
  <c r="AA60" i="1"/>
  <c r="G113" i="1"/>
  <c r="Q135" i="1"/>
  <c r="B234" i="3"/>
  <c r="I87" i="1"/>
  <c r="P135" i="1"/>
  <c r="U130" i="1"/>
  <c r="AA130" i="1"/>
  <c r="Y132" i="1"/>
  <c r="V122" i="1"/>
  <c r="H132" i="1"/>
  <c r="V16" i="1"/>
  <c r="H87" i="1"/>
  <c r="U107" i="1"/>
  <c r="AA107" i="1"/>
  <c r="V107" i="1"/>
  <c r="T22" i="1"/>
  <c r="Z22" i="1"/>
  <c r="H96" i="1"/>
  <c r="O113" i="3"/>
  <c r="Y31" i="1"/>
  <c r="Y27" i="1"/>
  <c r="P63" i="1"/>
  <c r="P31" i="1"/>
  <c r="P27" i="1"/>
  <c r="I75" i="1"/>
  <c r="I43" i="1"/>
  <c r="H24" i="1"/>
  <c r="G24" i="1"/>
  <c r="P24" i="1"/>
  <c r="Q94" i="1"/>
  <c r="I94" i="1"/>
  <c r="P94" i="1"/>
  <c r="G94" i="1"/>
  <c r="O94" i="1"/>
  <c r="X96" i="1"/>
  <c r="U96" i="1"/>
  <c r="AA96" i="1"/>
  <c r="Q100" i="1"/>
  <c r="Y100" i="1"/>
  <c r="H100" i="1"/>
  <c r="G100" i="1"/>
  <c r="X102" i="1"/>
  <c r="O113" i="1"/>
  <c r="Y126" i="1"/>
  <c r="O126" i="1"/>
  <c r="I126" i="1"/>
  <c r="Y133" i="1"/>
  <c r="I133" i="1"/>
  <c r="P133" i="1"/>
  <c r="Q144" i="1"/>
  <c r="H144" i="1"/>
  <c r="P144" i="1"/>
  <c r="I158" i="1"/>
  <c r="U140" i="1"/>
  <c r="AA140" i="1"/>
  <c r="X62" i="1"/>
  <c r="U62" i="1"/>
  <c r="AA62" i="1"/>
  <c r="X20" i="1"/>
  <c r="U20" i="1"/>
  <c r="AA20" i="1"/>
  <c r="Q26" i="1"/>
  <c r="Q27" i="1"/>
  <c r="H27" i="1"/>
  <c r="O27" i="1"/>
  <c r="X92" i="1"/>
  <c r="T92" i="1"/>
  <c r="Z92" i="1"/>
  <c r="R3" i="3"/>
  <c r="S263" i="3"/>
  <c r="P117" i="1"/>
  <c r="G117" i="1"/>
  <c r="H128" i="1"/>
  <c r="O128" i="1"/>
  <c r="Y145" i="1"/>
  <c r="Y65" i="1"/>
  <c r="Y63" i="1"/>
  <c r="Y45" i="1"/>
  <c r="Y19" i="1"/>
  <c r="Y17" i="1"/>
  <c r="Z144" i="1"/>
  <c r="Y148" i="1"/>
  <c r="Z125" i="1"/>
  <c r="Y73" i="1"/>
  <c r="Y51" i="1"/>
  <c r="Y37" i="1"/>
  <c r="Y24" i="1"/>
  <c r="Y22" i="1"/>
  <c r="N390" i="3"/>
  <c r="N391" i="3"/>
  <c r="Y117" i="1"/>
  <c r="Y128" i="1"/>
  <c r="O117" i="3"/>
  <c r="O121" i="3"/>
  <c r="V151" i="1"/>
  <c r="U151" i="1"/>
  <c r="AA151" i="1"/>
  <c r="X91" i="1"/>
  <c r="T91" i="1"/>
  <c r="Z91" i="1"/>
  <c r="Q95" i="1"/>
  <c r="H95" i="1"/>
  <c r="Y95" i="1"/>
  <c r="P95" i="1"/>
  <c r="X98" i="1"/>
  <c r="U98" i="1"/>
  <c r="AA98" i="1"/>
  <c r="Q106" i="1"/>
  <c r="P106" i="1"/>
  <c r="G106" i="1"/>
  <c r="O106" i="1"/>
  <c r="H139" i="1"/>
  <c r="O139" i="1"/>
  <c r="U157" i="1"/>
  <c r="AA157" i="1"/>
  <c r="V153" i="1"/>
  <c r="T152" i="1"/>
  <c r="Z152" i="1"/>
  <c r="P151" i="1"/>
  <c r="H121" i="1"/>
  <c r="V27" i="1"/>
  <c r="V55" i="1"/>
  <c r="T69" i="1"/>
  <c r="Z69" i="1"/>
  <c r="T151" i="1"/>
  <c r="Z151" i="1"/>
  <c r="I139" i="1"/>
  <c r="G121" i="1"/>
  <c r="V109" i="1"/>
  <c r="T109" i="1"/>
  <c r="Z109" i="1"/>
  <c r="I106" i="1"/>
  <c r="T30" i="1"/>
  <c r="Z30" i="1"/>
  <c r="R4" i="3"/>
  <c r="T264" i="3"/>
  <c r="G14" i="1"/>
  <c r="I14" i="1"/>
  <c r="P14" i="1"/>
  <c r="H14" i="1"/>
  <c r="H85" i="1"/>
  <c r="O85" i="1"/>
  <c r="P85" i="1"/>
  <c r="Q81" i="1"/>
  <c r="I81" i="1"/>
  <c r="O81" i="1"/>
  <c r="G81" i="1"/>
  <c r="Y81" i="1"/>
  <c r="Q77" i="1"/>
  <c r="I77" i="1"/>
  <c r="O77" i="1"/>
  <c r="G77" i="1"/>
  <c r="P77" i="1"/>
  <c r="H77" i="1"/>
  <c r="H73" i="1"/>
  <c r="I73" i="1"/>
  <c r="P73" i="1"/>
  <c r="G69" i="1"/>
  <c r="I69" i="1"/>
  <c r="H69" i="1"/>
  <c r="P69" i="1"/>
  <c r="I65" i="1"/>
  <c r="G65" i="1"/>
  <c r="H65" i="1"/>
  <c r="O65" i="1"/>
  <c r="Q65" i="1"/>
  <c r="H61" i="1"/>
  <c r="Q61" i="1"/>
  <c r="I61" i="1"/>
  <c r="O61" i="1"/>
  <c r="H57" i="1"/>
  <c r="I57" i="1"/>
  <c r="P57" i="1"/>
  <c r="I53" i="1"/>
  <c r="G53" i="1"/>
  <c r="H53" i="1"/>
  <c r="P53" i="1"/>
  <c r="G49" i="1"/>
  <c r="I49" i="1"/>
  <c r="Q49" i="1"/>
  <c r="H49" i="1"/>
  <c r="O49" i="1"/>
  <c r="H45" i="1"/>
  <c r="I45" i="1"/>
  <c r="O45" i="1"/>
  <c r="Q45" i="1"/>
  <c r="H41" i="1"/>
  <c r="I41" i="1"/>
  <c r="P41" i="1"/>
  <c r="G37" i="1"/>
  <c r="I37" i="1"/>
  <c r="H37" i="1"/>
  <c r="P37" i="1"/>
  <c r="I33" i="1"/>
  <c r="G33" i="1"/>
  <c r="H33" i="1"/>
  <c r="O33" i="1"/>
  <c r="Q33" i="1"/>
  <c r="H22" i="1"/>
  <c r="G22" i="1"/>
  <c r="O22" i="1"/>
  <c r="I22" i="1"/>
  <c r="Q22" i="1"/>
  <c r="I19" i="1"/>
  <c r="O19" i="1"/>
  <c r="G19" i="1"/>
  <c r="H19" i="1"/>
  <c r="P19" i="1"/>
  <c r="I15" i="1"/>
  <c r="G15" i="1"/>
  <c r="O15" i="1"/>
  <c r="Q15" i="1"/>
  <c r="X101" i="1"/>
  <c r="T101" i="1"/>
  <c r="Z101" i="1"/>
  <c r="X113" i="1"/>
  <c r="T113" i="1"/>
  <c r="Z113" i="1"/>
  <c r="Y122" i="1"/>
  <c r="V145" i="1"/>
  <c r="X56" i="1"/>
  <c r="U56" i="1"/>
  <c r="AA56" i="1"/>
  <c r="V38" i="1"/>
  <c r="T38" i="1"/>
  <c r="Z38" i="1"/>
  <c r="Y26" i="1"/>
  <c r="R102" i="3"/>
  <c r="Q90" i="1"/>
  <c r="I90" i="1"/>
  <c r="P90" i="1"/>
  <c r="O90" i="1"/>
  <c r="G90" i="1"/>
  <c r="X95" i="1"/>
  <c r="U95" i="1"/>
  <c r="AA95" i="1"/>
  <c r="G122" i="1"/>
  <c r="P122" i="1"/>
  <c r="Q122" i="1"/>
  <c r="Y139" i="1"/>
  <c r="U153" i="1"/>
  <c r="AA153" i="1"/>
  <c r="X154" i="1"/>
  <c r="U154" i="1"/>
  <c r="AA154" i="1"/>
  <c r="U152" i="1"/>
  <c r="AA152" i="1"/>
  <c r="Q151" i="1"/>
  <c r="V99" i="1"/>
  <c r="T27" i="1"/>
  <c r="Z27" i="1"/>
  <c r="T28" i="1"/>
  <c r="Z28" i="1"/>
  <c r="T55" i="1"/>
  <c r="Z55" i="1"/>
  <c r="U69" i="1"/>
  <c r="AA69" i="1"/>
  <c r="T136" i="1"/>
  <c r="Z136" i="1"/>
  <c r="U136" i="1"/>
  <c r="AA136" i="1"/>
  <c r="V130" i="1"/>
  <c r="T46" i="1"/>
  <c r="Z46" i="1"/>
  <c r="H106" i="1"/>
  <c r="H90" i="1"/>
  <c r="I95" i="1"/>
  <c r="X36" i="1"/>
  <c r="X21" i="1"/>
  <c r="V21" i="1"/>
  <c r="X79" i="1"/>
  <c r="V79" i="1"/>
  <c r="P83" i="1"/>
  <c r="H83" i="1"/>
  <c r="O83" i="1"/>
  <c r="I83" i="1"/>
  <c r="Y83" i="1"/>
  <c r="P79" i="1"/>
  <c r="I79" i="1"/>
  <c r="G79" i="1"/>
  <c r="Q79" i="1"/>
  <c r="H79" i="1"/>
  <c r="H75" i="1"/>
  <c r="G75" i="1"/>
  <c r="P75" i="1"/>
  <c r="I71" i="1"/>
  <c r="G71" i="1"/>
  <c r="P71" i="1"/>
  <c r="H71" i="1"/>
  <c r="G67" i="1"/>
  <c r="I67" i="1"/>
  <c r="H67" i="1"/>
  <c r="Q67" i="1"/>
  <c r="O67" i="1"/>
  <c r="H63" i="1"/>
  <c r="O63" i="1"/>
  <c r="G63" i="1"/>
  <c r="Q63" i="1"/>
  <c r="H59" i="1"/>
  <c r="P59" i="1"/>
  <c r="G59" i="1"/>
  <c r="G55" i="1"/>
  <c r="I55" i="1"/>
  <c r="H55" i="1"/>
  <c r="P55" i="1"/>
  <c r="I51" i="1"/>
  <c r="G51" i="1"/>
  <c r="O51" i="1"/>
  <c r="H51" i="1"/>
  <c r="Q51" i="1"/>
  <c r="H47" i="1"/>
  <c r="G47" i="1"/>
  <c r="Q47" i="1"/>
  <c r="O47" i="1"/>
  <c r="H43" i="1"/>
  <c r="G43" i="1"/>
  <c r="P43" i="1"/>
  <c r="I39" i="1"/>
  <c r="G39" i="1"/>
  <c r="P39" i="1"/>
  <c r="H39" i="1"/>
  <c r="G35" i="1"/>
  <c r="I35" i="1"/>
  <c r="H35" i="1"/>
  <c r="Q35" i="1"/>
  <c r="O35" i="1"/>
  <c r="H31" i="1"/>
  <c r="O31" i="1"/>
  <c r="G31" i="1"/>
  <c r="Q31" i="1"/>
  <c r="H17" i="1"/>
  <c r="O17" i="1"/>
  <c r="Q17" i="1"/>
  <c r="G17" i="1"/>
  <c r="P17" i="1"/>
  <c r="V110" i="1"/>
  <c r="U110" i="1"/>
  <c r="AA110" i="1"/>
  <c r="P129" i="1"/>
  <c r="I129" i="1"/>
  <c r="Y61" i="1"/>
  <c r="Y43" i="1"/>
  <c r="Y35" i="1"/>
  <c r="X80" i="1"/>
  <c r="V80" i="1"/>
  <c r="H86" i="1"/>
  <c r="O86" i="1"/>
  <c r="H30" i="1"/>
  <c r="I30" i="1"/>
  <c r="O123" i="1"/>
  <c r="P123" i="1"/>
  <c r="X138" i="1"/>
  <c r="U138" i="1"/>
  <c r="AA138" i="1"/>
  <c r="G149" i="1"/>
  <c r="O149" i="1"/>
  <c r="O161" i="1"/>
  <c r="H161" i="1"/>
  <c r="R101" i="3"/>
  <c r="Y57" i="1"/>
  <c r="Y47" i="1"/>
  <c r="Y39" i="1"/>
  <c r="U16" i="1"/>
  <c r="AA16" i="1"/>
  <c r="Q88" i="1"/>
  <c r="P88" i="1"/>
  <c r="H28" i="1"/>
  <c r="G28" i="1"/>
  <c r="I25" i="1"/>
  <c r="G25" i="1"/>
  <c r="Q89" i="1"/>
  <c r="P89" i="1"/>
  <c r="H89" i="1"/>
  <c r="G104" i="1"/>
  <c r="Q104" i="1"/>
  <c r="G111" i="1"/>
  <c r="I111" i="1"/>
  <c r="I107" i="1"/>
  <c r="Q107" i="1"/>
  <c r="U137" i="1"/>
  <c r="AA137" i="1"/>
  <c r="T137" i="1"/>
  <c r="Z137" i="1"/>
  <c r="X160" i="1"/>
  <c r="T160" i="1"/>
  <c r="Z160" i="1"/>
  <c r="Q162" i="1"/>
  <c r="G162" i="1"/>
  <c r="P162" i="1"/>
  <c r="O162" i="1"/>
  <c r="Y79" i="1"/>
  <c r="N137" i="3"/>
  <c r="N138" i="3"/>
  <c r="Y90" i="1"/>
  <c r="Y106" i="1"/>
  <c r="Y151" i="1"/>
  <c r="O158" i="1"/>
  <c r="Y84" i="1"/>
  <c r="Y129" i="1"/>
  <c r="Y162" i="1"/>
  <c r="N116" i="3"/>
  <c r="N411" i="3"/>
  <c r="N412" i="3"/>
  <c r="N114" i="3"/>
  <c r="E234" i="3"/>
  <c r="I234" i="3"/>
  <c r="M234" i="3"/>
  <c r="F234" i="3"/>
  <c r="J234" i="3"/>
  <c r="C234" i="3"/>
  <c r="G234" i="3"/>
  <c r="K234" i="3"/>
  <c r="L234" i="3"/>
  <c r="D234" i="3"/>
  <c r="H234" i="3"/>
  <c r="O120" i="3"/>
  <c r="F240" i="3"/>
  <c r="J240" i="3"/>
  <c r="C240" i="3"/>
  <c r="G240" i="3"/>
  <c r="K240" i="3"/>
  <c r="D240" i="3"/>
  <c r="H240" i="3"/>
  <c r="L240" i="3"/>
  <c r="E240" i="3"/>
  <c r="I240" i="3"/>
  <c r="M240" i="3"/>
  <c r="N418" i="3"/>
  <c r="E242" i="3"/>
  <c r="I242" i="3"/>
  <c r="M242" i="3"/>
  <c r="F242" i="3"/>
  <c r="J242" i="3"/>
  <c r="C242" i="3"/>
  <c r="G242" i="3"/>
  <c r="K242" i="3"/>
  <c r="D242" i="3"/>
  <c r="H242" i="3"/>
  <c r="L242" i="3"/>
  <c r="N121" i="3"/>
  <c r="N68" i="3"/>
  <c r="N69" i="3"/>
  <c r="C238" i="3"/>
  <c r="G238" i="3"/>
  <c r="K238" i="3"/>
  <c r="D238" i="3"/>
  <c r="H238" i="3"/>
  <c r="L238" i="3"/>
  <c r="E238" i="3"/>
  <c r="I238" i="3"/>
  <c r="M238" i="3"/>
  <c r="F238" i="3"/>
  <c r="J238" i="3"/>
  <c r="D236" i="3"/>
  <c r="H236" i="3"/>
  <c r="L236" i="3"/>
  <c r="E236" i="3"/>
  <c r="I236" i="3"/>
  <c r="M236" i="3"/>
  <c r="F236" i="3"/>
  <c r="J236" i="3"/>
  <c r="C236" i="3"/>
  <c r="G236" i="3"/>
  <c r="K236" i="3"/>
  <c r="D246" i="3"/>
  <c r="H246" i="3"/>
  <c r="L246" i="3"/>
  <c r="E246" i="3"/>
  <c r="I246" i="3"/>
  <c r="M246" i="3"/>
  <c r="F246" i="3"/>
  <c r="J246" i="3"/>
  <c r="B246" i="3"/>
  <c r="N75" i="3"/>
  <c r="N76" i="3"/>
  <c r="C246" i="3"/>
  <c r="G246" i="3"/>
  <c r="K246" i="3"/>
  <c r="C224" i="3"/>
  <c r="D224" i="3"/>
  <c r="E224" i="3"/>
  <c r="F224" i="3"/>
  <c r="G224" i="3"/>
  <c r="H224" i="3"/>
  <c r="I224" i="3"/>
  <c r="J224" i="3"/>
  <c r="K224" i="3"/>
  <c r="L224" i="3"/>
  <c r="M224" i="3"/>
  <c r="N223" i="3"/>
  <c r="C232" i="3"/>
  <c r="G232" i="3"/>
  <c r="K232" i="3"/>
  <c r="D232" i="3"/>
  <c r="H232" i="3"/>
  <c r="L232" i="3"/>
  <c r="E232" i="3"/>
  <c r="I232" i="3"/>
  <c r="M232" i="3"/>
  <c r="F232" i="3"/>
  <c r="J232" i="3"/>
  <c r="E228" i="3"/>
  <c r="I228" i="3"/>
  <c r="M228" i="3"/>
  <c r="F228" i="3"/>
  <c r="J228" i="3"/>
  <c r="C228" i="3"/>
  <c r="G228" i="3"/>
  <c r="K228" i="3"/>
  <c r="D228" i="3"/>
  <c r="H228" i="3"/>
  <c r="L228" i="3"/>
  <c r="E216" i="3"/>
  <c r="I216" i="3"/>
  <c r="M216" i="3"/>
  <c r="F216" i="3"/>
  <c r="J216" i="3"/>
  <c r="B216" i="3"/>
  <c r="C216" i="3"/>
  <c r="D216" i="3"/>
  <c r="G216" i="3"/>
  <c r="H216" i="3"/>
  <c r="K216" i="3"/>
  <c r="L216" i="3"/>
  <c r="N216" i="3"/>
  <c r="F226" i="3"/>
  <c r="J226" i="3"/>
  <c r="C226" i="3"/>
  <c r="G226" i="3"/>
  <c r="K226" i="3"/>
  <c r="D226" i="3"/>
  <c r="H226" i="3"/>
  <c r="L226" i="3"/>
  <c r="E226" i="3"/>
  <c r="I226" i="3"/>
  <c r="M226" i="3"/>
  <c r="N40" i="3"/>
  <c r="N41" i="3"/>
  <c r="D222" i="3"/>
  <c r="H222" i="3"/>
  <c r="L222" i="3"/>
  <c r="E222" i="3"/>
  <c r="I222" i="3"/>
  <c r="M222" i="3"/>
  <c r="F222" i="3"/>
  <c r="J222" i="3"/>
  <c r="B222" i="3"/>
  <c r="C222" i="3"/>
  <c r="G222" i="3"/>
  <c r="K222" i="3"/>
  <c r="N221" i="3"/>
  <c r="N217" i="3"/>
  <c r="N278" i="3"/>
  <c r="N279" i="3"/>
  <c r="B220" i="3"/>
  <c r="D220" i="3"/>
  <c r="H220" i="3"/>
  <c r="L220" i="3"/>
  <c r="E220" i="3"/>
  <c r="I220" i="3"/>
  <c r="M220" i="3"/>
  <c r="F220" i="3"/>
  <c r="J220" i="3"/>
  <c r="G220" i="3"/>
  <c r="K220" i="3"/>
  <c r="C220" i="3"/>
  <c r="D230" i="3"/>
  <c r="H230" i="3"/>
  <c r="L230" i="3"/>
  <c r="E230" i="3"/>
  <c r="I230" i="3"/>
  <c r="M230" i="3"/>
  <c r="F230" i="3"/>
  <c r="J230" i="3"/>
  <c r="C230" i="3"/>
  <c r="G230" i="3"/>
  <c r="K230" i="3"/>
  <c r="N144" i="3"/>
  <c r="N145" i="3"/>
  <c r="N186" i="3"/>
  <c r="N187" i="3"/>
  <c r="B230" i="3"/>
  <c r="B228" i="3"/>
  <c r="N227" i="3"/>
  <c r="N130" i="3"/>
  <c r="N131" i="3"/>
  <c r="N47" i="3"/>
  <c r="N48" i="3"/>
  <c r="N151" i="3"/>
  <c r="N152" i="3"/>
  <c r="O114" i="3"/>
  <c r="O115" i="3"/>
  <c r="N158" i="3"/>
  <c r="N159" i="3"/>
  <c r="I212" i="3"/>
  <c r="L212" i="3"/>
  <c r="B232" i="3"/>
  <c r="N33" i="3"/>
  <c r="N34" i="3"/>
  <c r="E212" i="3"/>
  <c r="N19" i="3"/>
  <c r="N20" i="3"/>
  <c r="H212" i="3"/>
  <c r="O116" i="3"/>
  <c r="N115" i="3"/>
  <c r="N113" i="3"/>
  <c r="M212" i="3"/>
  <c r="D212" i="3"/>
  <c r="B212" i="3"/>
  <c r="F212" i="3"/>
  <c r="K212" i="3"/>
  <c r="N212" i="3"/>
  <c r="N383" i="3"/>
  <c r="N384" i="3"/>
  <c r="N397" i="3"/>
  <c r="N398" i="3"/>
  <c r="N118" i="3"/>
  <c r="B236" i="3"/>
  <c r="B242" i="3"/>
  <c r="N241" i="3"/>
  <c r="O122" i="3"/>
  <c r="U29" i="1"/>
  <c r="AA29" i="1"/>
  <c r="V29" i="1"/>
  <c r="V14" i="1"/>
  <c r="U14" i="1"/>
  <c r="AA14" i="1"/>
  <c r="U35" i="1"/>
  <c r="AA35" i="1"/>
  <c r="V35" i="1"/>
  <c r="U25" i="1"/>
  <c r="AA25" i="1"/>
  <c r="T25" i="1"/>
  <c r="Z25" i="1"/>
  <c r="U132" i="1"/>
  <c r="AA132" i="1"/>
  <c r="V150" i="1"/>
  <c r="U149" i="1"/>
  <c r="AA149" i="1"/>
  <c r="V129" i="1"/>
  <c r="T82" i="1"/>
  <c r="Z82" i="1"/>
  <c r="V82" i="1"/>
  <c r="T87" i="1"/>
  <c r="Z87" i="1"/>
  <c r="V87" i="1"/>
  <c r="Q93" i="1"/>
  <c r="G93" i="1"/>
  <c r="O93" i="1"/>
  <c r="H93" i="1"/>
  <c r="P93" i="1"/>
  <c r="Q98" i="1"/>
  <c r="P98" i="1"/>
  <c r="G98" i="1"/>
  <c r="O98" i="1"/>
  <c r="G120" i="1"/>
  <c r="H120" i="1"/>
  <c r="N119" i="3"/>
  <c r="O119" i="3"/>
  <c r="V157" i="1"/>
  <c r="Y124" i="1"/>
  <c r="T99" i="1"/>
  <c r="Z99" i="1"/>
  <c r="P124" i="1"/>
  <c r="T14" i="1"/>
  <c r="Z14" i="1"/>
  <c r="U144" i="1"/>
  <c r="AA144" i="1"/>
  <c r="V25" i="1"/>
  <c r="U26" i="1"/>
  <c r="AA26" i="1"/>
  <c r="V28" i="1"/>
  <c r="U48" i="1"/>
  <c r="AA48" i="1"/>
  <c r="V54" i="1"/>
  <c r="V70" i="1"/>
  <c r="V74" i="1"/>
  <c r="V89" i="1"/>
  <c r="U89" i="1"/>
  <c r="AA89" i="1"/>
  <c r="V144" i="1"/>
  <c r="T149" i="1"/>
  <c r="Z149" i="1"/>
  <c r="V147" i="1"/>
  <c r="U145" i="1"/>
  <c r="AA145" i="1"/>
  <c r="V126" i="1"/>
  <c r="T126" i="1"/>
  <c r="Z126" i="1"/>
  <c r="U125" i="1"/>
  <c r="AA125" i="1"/>
  <c r="V121" i="1"/>
  <c r="U61" i="1"/>
  <c r="AA61" i="1"/>
  <c r="T47" i="1"/>
  <c r="Z47" i="1"/>
  <c r="T108" i="1"/>
  <c r="Z108" i="1"/>
  <c r="T32" i="1"/>
  <c r="Z32" i="1"/>
  <c r="U39" i="1"/>
  <c r="AA39" i="1"/>
  <c r="V43" i="1"/>
  <c r="V114" i="1"/>
  <c r="T103" i="1"/>
  <c r="Z103" i="1"/>
  <c r="U87" i="1"/>
  <c r="AA87" i="1"/>
  <c r="U22" i="1"/>
  <c r="AA22" i="1"/>
  <c r="Y93" i="1"/>
  <c r="U42" i="1"/>
  <c r="AA42" i="1"/>
  <c r="U38" i="1"/>
  <c r="AA38" i="1"/>
  <c r="U34" i="1"/>
  <c r="AA34" i="1"/>
  <c r="T132" i="1"/>
  <c r="Z132" i="1"/>
  <c r="U103" i="1"/>
  <c r="AA103" i="1"/>
  <c r="T129" i="1"/>
  <c r="Z129" i="1"/>
  <c r="V127" i="1"/>
  <c r="T127" i="1"/>
  <c r="Z127" i="1"/>
  <c r="V125" i="1"/>
  <c r="X116" i="1"/>
  <c r="T116" i="1"/>
  <c r="Z116" i="1"/>
  <c r="R103" i="3"/>
  <c r="I93" i="1"/>
  <c r="T61" i="1"/>
  <c r="Z61" i="1"/>
  <c r="U57" i="1"/>
  <c r="AA57" i="1"/>
  <c r="V57" i="1"/>
  <c r="U47" i="1"/>
  <c r="AA47" i="1"/>
  <c r="T43" i="1"/>
  <c r="Z43" i="1"/>
  <c r="T39" i="1"/>
  <c r="Z39" i="1"/>
  <c r="T35" i="1"/>
  <c r="Z35" i="1"/>
  <c r="T29" i="1"/>
  <c r="Z29" i="1"/>
  <c r="H98" i="1"/>
  <c r="X63" i="1"/>
  <c r="V63" i="1"/>
  <c r="X59" i="1"/>
  <c r="V59" i="1"/>
  <c r="X45" i="1"/>
  <c r="V45" i="1"/>
  <c r="X41" i="1"/>
  <c r="T41" i="1"/>
  <c r="Z41" i="1"/>
  <c r="X37" i="1"/>
  <c r="U37" i="1"/>
  <c r="AA37" i="1"/>
  <c r="X33" i="1"/>
  <c r="V33" i="1"/>
  <c r="Y14" i="1"/>
  <c r="Y29" i="1"/>
  <c r="I80" i="1"/>
  <c r="X88" i="1"/>
  <c r="T88" i="1"/>
  <c r="Z88" i="1"/>
  <c r="H18" i="1"/>
  <c r="G18" i="1"/>
  <c r="O18" i="1"/>
  <c r="I18" i="1"/>
  <c r="Q18" i="1"/>
  <c r="Y76" i="1"/>
  <c r="G23" i="1"/>
  <c r="P23" i="1"/>
  <c r="H23" i="1"/>
  <c r="I23" i="1"/>
  <c r="Y98" i="1"/>
  <c r="Q76" i="1"/>
  <c r="G76" i="1"/>
  <c r="H72" i="1"/>
  <c r="Q72" i="1"/>
  <c r="I72" i="1"/>
  <c r="O72" i="1"/>
  <c r="H68" i="1"/>
  <c r="Q68" i="1"/>
  <c r="I68" i="1"/>
  <c r="O68" i="1"/>
  <c r="H64" i="1"/>
  <c r="Q64" i="1"/>
  <c r="I64" i="1"/>
  <c r="O64" i="1"/>
  <c r="H60" i="1"/>
  <c r="Q60" i="1"/>
  <c r="I60" i="1"/>
  <c r="O60" i="1"/>
  <c r="H56" i="1"/>
  <c r="Q56" i="1"/>
  <c r="I56" i="1"/>
  <c r="O56" i="1"/>
  <c r="H52" i="1"/>
  <c r="Q52" i="1"/>
  <c r="I52" i="1"/>
  <c r="O52" i="1"/>
  <c r="H48" i="1"/>
  <c r="Q48" i="1"/>
  <c r="I48" i="1"/>
  <c r="O48" i="1"/>
  <c r="H44" i="1"/>
  <c r="Q44" i="1"/>
  <c r="I44" i="1"/>
  <c r="O44" i="1"/>
  <c r="H40" i="1"/>
  <c r="Q40" i="1"/>
  <c r="I40" i="1"/>
  <c r="O40" i="1"/>
  <c r="H36" i="1"/>
  <c r="Q36" i="1"/>
  <c r="I36" i="1"/>
  <c r="O36" i="1"/>
  <c r="H32" i="1"/>
  <c r="Q32" i="1"/>
  <c r="I32" i="1"/>
  <c r="O32" i="1"/>
  <c r="H29" i="1"/>
  <c r="I29" i="1"/>
  <c r="P29" i="1"/>
  <c r="G86" i="1"/>
  <c r="P86" i="1"/>
  <c r="V105" i="1"/>
  <c r="X111" i="1"/>
  <c r="V111" i="1"/>
  <c r="P104" i="1"/>
  <c r="I104" i="1"/>
  <c r="X146" i="1"/>
  <c r="X158" i="1"/>
  <c r="U158" i="1"/>
  <c r="AA158" i="1"/>
  <c r="T158" i="1"/>
  <c r="Z158" i="1"/>
  <c r="Y113" i="1"/>
  <c r="N120" i="3"/>
  <c r="O156" i="1"/>
  <c r="G156" i="1"/>
  <c r="Q156" i="1"/>
  <c r="I156" i="1"/>
  <c r="P156" i="1"/>
  <c r="H156" i="1"/>
  <c r="I157" i="1"/>
  <c r="Q109" i="1"/>
  <c r="I116" i="1"/>
  <c r="I117" i="1"/>
  <c r="Y120" i="1"/>
  <c r="V142" i="1"/>
  <c r="T142" i="1"/>
  <c r="Z142" i="1"/>
  <c r="P149" i="1"/>
  <c r="I149" i="1"/>
  <c r="Q149" i="1"/>
  <c r="H149" i="1"/>
  <c r="I153" i="1"/>
  <c r="P153" i="1"/>
  <c r="G153" i="1"/>
  <c r="H153" i="1"/>
  <c r="Q153" i="1"/>
  <c r="O153" i="1"/>
  <c r="Q157" i="1"/>
  <c r="G157" i="1"/>
  <c r="P109" i="1"/>
  <c r="G109" i="1"/>
  <c r="P155" i="1"/>
  <c r="I155" i="1"/>
  <c r="O155" i="1"/>
  <c r="Q155" i="1"/>
  <c r="Y155" i="1"/>
  <c r="X156" i="1"/>
  <c r="U156" i="1"/>
  <c r="AA156" i="1"/>
  <c r="I160" i="1"/>
  <c r="O160" i="1"/>
  <c r="G160" i="1"/>
  <c r="P160" i="1"/>
  <c r="Q160" i="1"/>
  <c r="Y160" i="1"/>
  <c r="Y149" i="1"/>
  <c r="Y153" i="1"/>
  <c r="Y147" i="1"/>
  <c r="O148" i="1"/>
  <c r="H148" i="1"/>
  <c r="I148" i="1"/>
  <c r="G148" i="1"/>
  <c r="X161" i="1"/>
  <c r="T161" i="1"/>
  <c r="Z161" i="1"/>
  <c r="H158" i="1"/>
  <c r="Q158" i="1"/>
  <c r="G159" i="1"/>
  <c r="X159" i="1"/>
  <c r="T159" i="1"/>
  <c r="Z159" i="1"/>
  <c r="I161" i="1"/>
  <c r="Q161" i="1"/>
  <c r="X162" i="1"/>
  <c r="V162" i="1"/>
  <c r="P161" i="1"/>
  <c r="I159" i="1"/>
  <c r="G161" i="1"/>
  <c r="U84" i="1"/>
  <c r="AA84" i="1"/>
  <c r="T56" i="1"/>
  <c r="Z56" i="1"/>
  <c r="AC263" i="3"/>
  <c r="Y263" i="3"/>
  <c r="T156" i="1"/>
  <c r="Z156" i="1"/>
  <c r="V156" i="1"/>
  <c r="U155" i="1"/>
  <c r="AA155" i="1"/>
  <c r="U118" i="1"/>
  <c r="AA118" i="1"/>
  <c r="T105" i="1"/>
  <c r="Z105" i="1"/>
  <c r="T93" i="1"/>
  <c r="Z93" i="1"/>
  <c r="U91" i="1"/>
  <c r="AA91" i="1"/>
  <c r="T128" i="1"/>
  <c r="Z128" i="1"/>
  <c r="V84" i="1"/>
  <c r="V118" i="1"/>
  <c r="R264" i="3"/>
  <c r="W263" i="3"/>
  <c r="T40" i="1"/>
  <c r="Z40" i="1"/>
  <c r="U263" i="3"/>
  <c r="T81" i="1"/>
  <c r="Z81" i="1"/>
  <c r="V40" i="1"/>
  <c r="N226" i="3"/>
  <c r="N214" i="3"/>
  <c r="N218" i="3"/>
  <c r="R269" i="3"/>
  <c r="N213" i="3"/>
  <c r="Y264" i="3"/>
  <c r="U18" i="1"/>
  <c r="AA18" i="1"/>
  <c r="V264" i="3"/>
  <c r="AA263" i="3"/>
  <c r="Z263" i="3"/>
  <c r="T263" i="3"/>
  <c r="U92" i="1"/>
  <c r="AA92" i="1"/>
  <c r="V62" i="1"/>
  <c r="U128" i="1"/>
  <c r="AA128" i="1"/>
  <c r="T62" i="1"/>
  <c r="Z62" i="1"/>
  <c r="U119" i="1"/>
  <c r="AA119" i="1"/>
  <c r="V93" i="1"/>
  <c r="V120" i="1"/>
  <c r="U120" i="1"/>
  <c r="AA120" i="1"/>
  <c r="U134" i="1"/>
  <c r="AA134" i="1"/>
  <c r="V134" i="1"/>
  <c r="AC264" i="3"/>
  <c r="X263" i="3"/>
  <c r="R263" i="3"/>
  <c r="V263" i="3"/>
  <c r="AB263" i="3"/>
  <c r="AD263" i="3"/>
  <c r="V154" i="1"/>
  <c r="V92" i="1"/>
  <c r="V135" i="1"/>
  <c r="T135" i="1"/>
  <c r="Z135" i="1"/>
  <c r="T120" i="1"/>
  <c r="Z120" i="1"/>
  <c r="V119" i="1"/>
  <c r="T134" i="1"/>
  <c r="Z134" i="1"/>
  <c r="U124" i="1"/>
  <c r="AA124" i="1"/>
  <c r="V124" i="1"/>
  <c r="V18" i="1"/>
  <c r="U102" i="1"/>
  <c r="AA102" i="1"/>
  <c r="V102" i="1"/>
  <c r="V96" i="1"/>
  <c r="T96" i="1"/>
  <c r="Z96" i="1"/>
  <c r="T155" i="1"/>
  <c r="Z155" i="1"/>
  <c r="T141" i="1"/>
  <c r="Z141" i="1"/>
  <c r="U141" i="1"/>
  <c r="AA141" i="1"/>
  <c r="T112" i="1"/>
  <c r="Z112" i="1"/>
  <c r="V81" i="1"/>
  <c r="V160" i="1"/>
  <c r="V112" i="1"/>
  <c r="V101" i="1"/>
  <c r="T20" i="1"/>
  <c r="Z20" i="1"/>
  <c r="T102" i="1"/>
  <c r="Z102" i="1"/>
  <c r="V20" i="1"/>
  <c r="N237" i="3"/>
  <c r="N239" i="3"/>
  <c r="N233" i="3"/>
  <c r="N306" i="3"/>
  <c r="N307" i="3"/>
  <c r="V36" i="1"/>
  <c r="T36" i="1"/>
  <c r="Z36" i="1"/>
  <c r="U162" i="1"/>
  <c r="AA162" i="1"/>
  <c r="V158" i="1"/>
  <c r="V159" i="1"/>
  <c r="T63" i="1"/>
  <c r="Z63" i="1"/>
  <c r="U160" i="1"/>
  <c r="AA160" i="1"/>
  <c r="T80" i="1"/>
  <c r="Z80" i="1"/>
  <c r="U80" i="1"/>
  <c r="AA80" i="1"/>
  <c r="U36" i="1"/>
  <c r="AA36" i="1"/>
  <c r="T95" i="1"/>
  <c r="Z95" i="1"/>
  <c r="T98" i="1"/>
  <c r="Z98" i="1"/>
  <c r="T79" i="1"/>
  <c r="Z79" i="1"/>
  <c r="U79" i="1"/>
  <c r="AA79" i="1"/>
  <c r="S264" i="3"/>
  <c r="W264" i="3"/>
  <c r="Z264" i="3"/>
  <c r="U264" i="3"/>
  <c r="X264" i="3"/>
  <c r="AA264" i="3"/>
  <c r="AB264" i="3"/>
  <c r="AD264" i="3"/>
  <c r="V161" i="1"/>
  <c r="V37" i="1"/>
  <c r="U21" i="1"/>
  <c r="AA21" i="1"/>
  <c r="T21" i="1"/>
  <c r="Z21" i="1"/>
  <c r="V95" i="1"/>
  <c r="U101" i="1"/>
  <c r="AA101" i="1"/>
  <c r="T154" i="1"/>
  <c r="Z154" i="1"/>
  <c r="V91" i="1"/>
  <c r="U113" i="1"/>
  <c r="AA113" i="1"/>
  <c r="V113" i="1"/>
  <c r="N230" i="3"/>
  <c r="N220" i="3"/>
  <c r="N225" i="3"/>
  <c r="N285" i="3"/>
  <c r="N286" i="3"/>
  <c r="N224" i="3"/>
  <c r="N238" i="3"/>
  <c r="T138" i="1"/>
  <c r="Z138" i="1"/>
  <c r="V138" i="1"/>
  <c r="V56" i="1"/>
  <c r="V98" i="1"/>
  <c r="N245" i="3"/>
  <c r="N246" i="3"/>
  <c r="N240" i="3"/>
  <c r="N222" i="3"/>
  <c r="N228" i="3"/>
  <c r="N229" i="3"/>
  <c r="N292" i="3"/>
  <c r="N293" i="3"/>
  <c r="N219" i="3"/>
  <c r="N231" i="3"/>
  <c r="N232" i="3"/>
  <c r="V146" i="1"/>
  <c r="T146" i="1"/>
  <c r="Z146" i="1"/>
  <c r="U33" i="1"/>
  <c r="AA33" i="1"/>
  <c r="T45" i="1"/>
  <c r="Z45" i="1"/>
  <c r="N215" i="3"/>
  <c r="U159" i="1"/>
  <c r="AA159" i="1"/>
  <c r="T111" i="1"/>
  <c r="Z111" i="1"/>
  <c r="U59" i="1"/>
  <c r="AA59" i="1"/>
  <c r="T33" i="1"/>
  <c r="Z33" i="1"/>
  <c r="T59" i="1"/>
  <c r="Z59" i="1"/>
  <c r="U88" i="1"/>
  <c r="AA88" i="1"/>
  <c r="U161" i="1"/>
  <c r="AA161" i="1"/>
  <c r="U146" i="1"/>
  <c r="AA146" i="1"/>
  <c r="N242" i="3"/>
  <c r="N236" i="3"/>
  <c r="N235" i="3"/>
  <c r="V41" i="1"/>
  <c r="U41" i="1"/>
  <c r="AA41" i="1"/>
  <c r="U45" i="1"/>
  <c r="AA45" i="1"/>
  <c r="U116" i="1"/>
  <c r="AA116" i="1"/>
  <c r="U63" i="1"/>
  <c r="AA63" i="1"/>
  <c r="R267" i="3"/>
  <c r="N271" i="3"/>
  <c r="N272" i="3"/>
  <c r="N299" i="3"/>
  <c r="N300" i="3"/>
  <c r="N313" i="3"/>
  <c r="N314" i="3"/>
  <c r="N320" i="3"/>
  <c r="N321" i="3"/>
  <c r="T117" i="1"/>
  <c r="Z117" i="1"/>
  <c r="U117" i="1"/>
  <c r="AA117" i="1"/>
  <c r="V65" i="1"/>
  <c r="T65" i="1"/>
  <c r="Z65" i="1"/>
  <c r="U54" i="1"/>
  <c r="AA54" i="1"/>
  <c r="T54" i="1"/>
  <c r="Z54" i="1"/>
  <c r="X31" i="1"/>
  <c r="U31" i="1"/>
  <c r="AA31" i="1"/>
  <c r="V31" i="1"/>
  <c r="U83" i="1"/>
  <c r="AA83" i="1"/>
  <c r="T83" i="1"/>
  <c r="Z83" i="1"/>
  <c r="I84" i="1"/>
  <c r="O84" i="1"/>
  <c r="Q84" i="1"/>
  <c r="H84" i="1"/>
  <c r="Q80" i="1"/>
  <c r="G80" i="1"/>
  <c r="P80" i="1"/>
  <c r="O80" i="1"/>
  <c r="H80" i="1"/>
  <c r="G48" i="1"/>
  <c r="P48" i="1"/>
  <c r="H38" i="1"/>
  <c r="P38" i="1"/>
  <c r="I38" i="1"/>
  <c r="X131" i="1"/>
  <c r="U131" i="1"/>
  <c r="AA131" i="1"/>
  <c r="G136" i="1"/>
  <c r="I136" i="1"/>
  <c r="H136" i="1"/>
  <c r="O137" i="1"/>
  <c r="G137" i="1"/>
  <c r="Y142" i="1"/>
  <c r="Q142" i="1"/>
  <c r="O142" i="1"/>
  <c r="X143" i="1"/>
  <c r="T183" i="1"/>
  <c r="Z183" i="1"/>
  <c r="V183" i="1"/>
  <c r="R268" i="3"/>
  <c r="T37" i="1"/>
  <c r="Z37" i="1"/>
  <c r="V88" i="1"/>
  <c r="U111" i="1"/>
  <c r="AA111" i="1"/>
  <c r="T162" i="1"/>
  <c r="Z162" i="1"/>
  <c r="V116" i="1"/>
  <c r="N211" i="3"/>
  <c r="N264" i="3"/>
  <c r="N265" i="3"/>
  <c r="U49" i="1"/>
  <c r="AA49" i="1"/>
  <c r="T49" i="1"/>
  <c r="Z49" i="1"/>
  <c r="V83" i="1"/>
  <c r="X52" i="1"/>
  <c r="U52" i="1"/>
  <c r="AA52" i="1"/>
  <c r="T52" i="1"/>
  <c r="Z52" i="1"/>
  <c r="X50" i="1"/>
  <c r="T50" i="1"/>
  <c r="Z50" i="1"/>
  <c r="Z48" i="1"/>
  <c r="T19" i="1"/>
  <c r="Z19" i="1"/>
  <c r="Y18" i="1"/>
  <c r="G36" i="1"/>
  <c r="Q75" i="1"/>
  <c r="Y75" i="1"/>
  <c r="I62" i="1"/>
  <c r="O62" i="1"/>
  <c r="Q62" i="1"/>
  <c r="O41" i="1"/>
  <c r="Y41" i="1"/>
  <c r="U114" i="1"/>
  <c r="AA114" i="1"/>
  <c r="T114" i="1"/>
  <c r="Z114" i="1"/>
  <c r="X115" i="1"/>
  <c r="X66" i="1"/>
  <c r="T66" i="1"/>
  <c r="Z66" i="1"/>
  <c r="X64" i="1"/>
  <c r="V17" i="1"/>
  <c r="T17" i="1"/>
  <c r="Z17" i="1"/>
  <c r="U17" i="1"/>
  <c r="AA17" i="1"/>
  <c r="T76" i="1"/>
  <c r="Z76" i="1"/>
  <c r="V76" i="1"/>
  <c r="X85" i="1"/>
  <c r="T85" i="1"/>
  <c r="Z85" i="1"/>
  <c r="P82" i="1"/>
  <c r="G82" i="1"/>
  <c r="O82" i="1"/>
  <c r="Q82" i="1"/>
  <c r="P50" i="1"/>
  <c r="Q50" i="1"/>
  <c r="Y97" i="1"/>
  <c r="O97" i="1"/>
  <c r="X148" i="1"/>
  <c r="V148" i="1"/>
  <c r="X53" i="1"/>
  <c r="V53" i="1"/>
  <c r="X51" i="1"/>
  <c r="V51" i="1"/>
  <c r="T23" i="1"/>
  <c r="Z23" i="1"/>
  <c r="U23" i="1"/>
  <c r="AA23" i="1"/>
  <c r="V23" i="1"/>
  <c r="X78" i="1"/>
  <c r="U78" i="1"/>
  <c r="AA78" i="1"/>
  <c r="P60" i="1"/>
  <c r="G60" i="1"/>
  <c r="I21" i="1"/>
  <c r="O21" i="1"/>
  <c r="Y21" i="1"/>
  <c r="P21" i="1"/>
  <c r="V58" i="1"/>
  <c r="T70" i="1"/>
  <c r="Z70" i="1"/>
  <c r="U68" i="1"/>
  <c r="AA68" i="1"/>
  <c r="U58" i="1"/>
  <c r="AA58" i="1"/>
  <c r="T57" i="1"/>
  <c r="Z57" i="1"/>
  <c r="U43" i="1"/>
  <c r="AA43" i="1"/>
  <c r="V42" i="1"/>
  <c r="R349" i="3"/>
  <c r="V26" i="1"/>
  <c r="R348" i="3"/>
  <c r="O42" i="1"/>
  <c r="P81" i="1"/>
  <c r="X123" i="1"/>
  <c r="T123" i="1"/>
  <c r="Z123" i="1"/>
  <c r="Z130" i="1"/>
  <c r="P146" i="1"/>
  <c r="I146" i="1"/>
  <c r="Q116" i="1"/>
  <c r="Y116" i="1"/>
  <c r="Y141" i="1"/>
  <c r="X174" i="1"/>
  <c r="T174" i="1"/>
  <c r="Z174" i="1"/>
  <c r="V174" i="1"/>
  <c r="X106" i="1"/>
  <c r="T106" i="1"/>
  <c r="Z106" i="1"/>
  <c r="X139" i="1"/>
  <c r="T139" i="1"/>
  <c r="Z139" i="1"/>
  <c r="X173" i="1"/>
  <c r="V173" i="1"/>
  <c r="T173" i="1"/>
  <c r="Z173" i="1"/>
  <c r="V100" i="1"/>
  <c r="U122" i="1"/>
  <c r="AA122" i="1"/>
  <c r="V133" i="1"/>
  <c r="T140" i="1"/>
  <c r="Z140" i="1"/>
  <c r="X165" i="1"/>
  <c r="U165" i="1"/>
  <c r="AA165" i="1"/>
  <c r="T165" i="1"/>
  <c r="Z165" i="1"/>
  <c r="V165" i="1"/>
  <c r="X167" i="1"/>
  <c r="U167" i="1"/>
  <c r="AA167" i="1"/>
  <c r="U168" i="1"/>
  <c r="AA168" i="1"/>
  <c r="D244" i="3"/>
  <c r="E244" i="3"/>
  <c r="B244" i="3"/>
  <c r="G244" i="3"/>
  <c r="J244" i="3"/>
  <c r="L244" i="3"/>
  <c r="K244" i="3"/>
  <c r="F244" i="3"/>
  <c r="M244" i="3"/>
  <c r="H244" i="3"/>
  <c r="M250" i="3"/>
  <c r="AA170" i="1"/>
  <c r="AA178" i="1"/>
  <c r="V166" i="1"/>
  <c r="U166" i="1"/>
  <c r="AA166" i="1"/>
  <c r="T166" i="1"/>
  <c r="Z166" i="1"/>
  <c r="T169" i="1"/>
  <c r="Z169" i="1"/>
  <c r="V169" i="1"/>
  <c r="U169" i="1"/>
  <c r="AA169" i="1"/>
  <c r="Z170" i="1"/>
  <c r="Y170" i="1"/>
  <c r="Q175" i="1"/>
  <c r="H175" i="1"/>
  <c r="P175" i="1"/>
  <c r="G175" i="1"/>
  <c r="O175" i="1"/>
  <c r="P191" i="1"/>
  <c r="I191" i="1"/>
  <c r="O191" i="1"/>
  <c r="Q191" i="1"/>
  <c r="H191" i="1"/>
  <c r="G191" i="1"/>
  <c r="Q170" i="1"/>
  <c r="P170" i="1"/>
  <c r="O170" i="1"/>
  <c r="G170" i="1"/>
  <c r="H170" i="1"/>
  <c r="I170" i="1"/>
  <c r="J250" i="3"/>
  <c r="L250" i="3"/>
  <c r="C250" i="3"/>
  <c r="H250" i="3"/>
  <c r="G250" i="3"/>
  <c r="F250" i="3"/>
  <c r="E250" i="3"/>
  <c r="K250" i="3"/>
  <c r="N82" i="3"/>
  <c r="N83" i="3"/>
  <c r="B250" i="3"/>
  <c r="I250" i="3"/>
  <c r="G171" i="1"/>
  <c r="Y171" i="1"/>
  <c r="Q171" i="1"/>
  <c r="H171" i="1"/>
  <c r="I171" i="1"/>
  <c r="G178" i="1"/>
  <c r="Q178" i="1"/>
  <c r="P178" i="1"/>
  <c r="O178" i="1"/>
  <c r="I178" i="1"/>
  <c r="H178" i="1"/>
  <c r="V163" i="1"/>
  <c r="U163" i="1"/>
  <c r="AA163" i="1"/>
  <c r="Q168" i="1"/>
  <c r="V168" i="1"/>
  <c r="H168" i="1"/>
  <c r="I169" i="1"/>
  <c r="U171" i="1"/>
  <c r="AA171" i="1"/>
  <c r="I172" i="1"/>
  <c r="P172" i="1"/>
  <c r="O172" i="1"/>
  <c r="V172" i="1"/>
  <c r="T172" i="1"/>
  <c r="Z172" i="1"/>
  <c r="P173" i="1"/>
  <c r="H173" i="1"/>
  <c r="G174" i="1"/>
  <c r="T179" i="1"/>
  <c r="Z179" i="1"/>
  <c r="Y178" i="1"/>
  <c r="N89" i="3"/>
  <c r="N90" i="3"/>
  <c r="Q183" i="1"/>
  <c r="H183" i="1"/>
  <c r="P183" i="1"/>
  <c r="G183" i="1"/>
  <c r="Y183" i="1"/>
  <c r="H184" i="1"/>
  <c r="I184" i="1"/>
  <c r="Q184" i="1"/>
  <c r="O184" i="1"/>
  <c r="G184" i="1"/>
  <c r="Y184" i="1"/>
  <c r="X200" i="1"/>
  <c r="T200" i="1"/>
  <c r="V200" i="1"/>
  <c r="I168" i="1"/>
  <c r="O168" i="1"/>
  <c r="T171" i="1"/>
  <c r="Z171" i="1"/>
  <c r="AA175" i="1"/>
  <c r="U179" i="1"/>
  <c r="AA179" i="1"/>
  <c r="V179" i="1"/>
  <c r="M248" i="3"/>
  <c r="K248" i="3"/>
  <c r="I248" i="3"/>
  <c r="G248" i="3"/>
  <c r="N247" i="3"/>
  <c r="N248" i="3"/>
  <c r="X194" i="1"/>
  <c r="U194" i="1"/>
  <c r="T194" i="1"/>
  <c r="V194" i="1"/>
  <c r="X198" i="1"/>
  <c r="U198" i="1"/>
  <c r="T198" i="1"/>
  <c r="V198" i="1"/>
  <c r="Z175" i="1"/>
  <c r="I174" i="1"/>
  <c r="Y174" i="1"/>
  <c r="Y175" i="1"/>
  <c r="T186" i="1"/>
  <c r="Z186" i="1"/>
  <c r="V186" i="1"/>
  <c r="O189" i="1"/>
  <c r="I189" i="1"/>
  <c r="H189" i="1"/>
  <c r="Q189" i="1"/>
  <c r="G189" i="1"/>
  <c r="P189" i="1"/>
  <c r="X181" i="1"/>
  <c r="T181" i="1"/>
  <c r="Z181" i="1"/>
  <c r="U182" i="1"/>
  <c r="AA182" i="1"/>
  <c r="N200" i="3"/>
  <c r="N201" i="3"/>
  <c r="X185" i="1"/>
  <c r="T185" i="1"/>
  <c r="Z185" i="1"/>
  <c r="O185" i="1"/>
  <c r="I185" i="1"/>
  <c r="U186" i="1"/>
  <c r="AA186" i="1"/>
  <c r="Y189" i="1"/>
  <c r="U190" i="1"/>
  <c r="AA190" i="1"/>
  <c r="X193" i="1"/>
  <c r="V193" i="1"/>
  <c r="T193" i="1"/>
  <c r="Z193" i="1"/>
  <c r="N255" i="3"/>
  <c r="N341" i="3"/>
  <c r="N342" i="3"/>
  <c r="X197" i="1"/>
  <c r="T197" i="1"/>
  <c r="V197" i="1"/>
  <c r="U177" i="1"/>
  <c r="AA177" i="1"/>
  <c r="T177" i="1"/>
  <c r="Z177" i="1"/>
  <c r="V178" i="1"/>
  <c r="P182" i="1"/>
  <c r="O124" i="3"/>
  <c r="U183" i="1"/>
  <c r="AA183" i="1"/>
  <c r="U185" i="1"/>
  <c r="AA185" i="1"/>
  <c r="X188" i="1"/>
  <c r="U188" i="1"/>
  <c r="AA188" i="1"/>
  <c r="V188" i="1"/>
  <c r="Y191" i="1"/>
  <c r="M256" i="3"/>
  <c r="J256" i="3"/>
  <c r="I256" i="3"/>
  <c r="F256" i="3"/>
  <c r="E256" i="3"/>
  <c r="K256" i="3"/>
  <c r="G256" i="3"/>
  <c r="D256" i="3"/>
  <c r="W196" i="1"/>
  <c r="Z184" i="1"/>
  <c r="H190" i="1"/>
  <c r="P190" i="1"/>
  <c r="G190" i="1"/>
  <c r="Q190" i="1"/>
  <c r="I190" i="1"/>
  <c r="X199" i="1"/>
  <c r="V199" i="1"/>
  <c r="U199" i="1"/>
  <c r="V195" i="1"/>
  <c r="U195" i="1"/>
  <c r="T195" i="1"/>
  <c r="T199" i="1"/>
  <c r="U197" i="1"/>
  <c r="G186" i="1"/>
  <c r="O187" i="1"/>
  <c r="T190" i="1"/>
  <c r="Z190" i="1"/>
  <c r="X189" i="1"/>
  <c r="T189" i="1"/>
  <c r="Z189" i="1"/>
  <c r="U189" i="1"/>
  <c r="AA189" i="1"/>
  <c r="I252" i="3"/>
  <c r="J252" i="3"/>
  <c r="K252" i="3"/>
  <c r="N251" i="3"/>
  <c r="N334" i="3"/>
  <c r="N335" i="3"/>
  <c r="X191" i="1"/>
  <c r="U191" i="1"/>
  <c r="AA191" i="1"/>
  <c r="V191" i="1"/>
  <c r="T192" i="1"/>
  <c r="Z192" i="1"/>
  <c r="H192" i="1"/>
  <c r="G197" i="1"/>
  <c r="H187" i="1"/>
  <c r="G187" i="1"/>
  <c r="V185" i="1"/>
  <c r="T188" i="1"/>
  <c r="Z188" i="1"/>
  <c r="T191" i="1"/>
  <c r="Z191" i="1"/>
  <c r="V181" i="1"/>
  <c r="U200" i="1"/>
  <c r="N252" i="3"/>
  <c r="U173" i="1"/>
  <c r="AA173" i="1"/>
  <c r="U174" i="1"/>
  <c r="AA174" i="1"/>
  <c r="U53" i="1"/>
  <c r="AA53" i="1"/>
  <c r="V64" i="1"/>
  <c r="U64" i="1"/>
  <c r="AA64" i="1"/>
  <c r="T115" i="1"/>
  <c r="Z115" i="1"/>
  <c r="U115" i="1"/>
  <c r="AA115" i="1"/>
  <c r="V52" i="1"/>
  <c r="U143" i="1"/>
  <c r="AA143" i="1"/>
  <c r="V143" i="1"/>
  <c r="T31" i="1"/>
  <c r="Z31" i="1"/>
  <c r="N249" i="3"/>
  <c r="N327" i="3"/>
  <c r="N328" i="3"/>
  <c r="N250" i="3"/>
  <c r="U139" i="1"/>
  <c r="AA139" i="1"/>
  <c r="V139" i="1"/>
  <c r="T78" i="1"/>
  <c r="Z78" i="1"/>
  <c r="V78" i="1"/>
  <c r="V85" i="1"/>
  <c r="U85" i="1"/>
  <c r="AA85" i="1"/>
  <c r="U181" i="1"/>
  <c r="AA181" i="1"/>
  <c r="N243" i="3"/>
  <c r="N244" i="3"/>
  <c r="U51" i="1"/>
  <c r="AA51" i="1"/>
  <c r="T51" i="1"/>
  <c r="Z51" i="1"/>
  <c r="R347" i="3"/>
  <c r="U66" i="1"/>
  <c r="AA66" i="1"/>
  <c r="V66" i="1"/>
  <c r="V131" i="1"/>
  <c r="T131" i="1"/>
  <c r="Z131" i="1"/>
  <c r="X196" i="1"/>
  <c r="V196" i="1"/>
  <c r="U196" i="1"/>
  <c r="T196" i="1"/>
  <c r="U193" i="1"/>
  <c r="AA193" i="1"/>
  <c r="V189" i="1"/>
  <c r="V167" i="1"/>
  <c r="T167" i="1"/>
  <c r="Z167" i="1"/>
  <c r="V106" i="1"/>
  <c r="U106" i="1"/>
  <c r="AA106" i="1"/>
  <c r="V123" i="1"/>
  <c r="U123" i="1"/>
  <c r="AA123" i="1"/>
  <c r="T53" i="1"/>
  <c r="Z53" i="1"/>
  <c r="U148" i="1"/>
  <c r="AA148" i="1"/>
  <c r="T148" i="1"/>
  <c r="Z148" i="1"/>
  <c r="T64" i="1"/>
  <c r="Z64" i="1"/>
  <c r="V115" i="1"/>
  <c r="V50" i="1"/>
  <c r="U50" i="1"/>
  <c r="AA50" i="1"/>
  <c r="T143" i="1"/>
  <c r="Z143" i="1"/>
</calcChain>
</file>

<file path=xl/sharedStrings.xml><?xml version="1.0" encoding="utf-8"?>
<sst xmlns="http://schemas.openxmlformats.org/spreadsheetml/2006/main" count="1528" uniqueCount="144">
  <si>
    <t>month</t>
  </si>
  <si>
    <t>ecch_nrps</t>
  </si>
  <si>
    <t>ecch_avg_rdom</t>
  </si>
  <si>
    <t>ecch_vrps_r96</t>
  </si>
  <si>
    <t>ecch_avg_rp_r96</t>
  </si>
  <si>
    <t>ecch_med_rp_r96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</si>
  <si>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</si>
  <si>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</si>
  <si>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</si>
  <si>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</si>
  <si>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</si>
  <si>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</si>
  <si>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</si>
  <si>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</si>
  <si>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</si>
  <si>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</si>
  <si>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</si>
  <si>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</si>
  <si>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ec_avg_rp_r96</t>
  </si>
  <si>
    <t>ec_med_rp_r96</t>
  </si>
  <si>
    <t>ch_vrps_r96</t>
  </si>
  <si>
    <t>ch_avg_rp_r96</t>
  </si>
  <si>
    <t>ch_med_rp_r96</t>
  </si>
  <si>
    <t>jan-dec</t>
  </si>
  <si>
    <t>feb-jan</t>
  </si>
  <si>
    <t>mar-feb</t>
  </si>
  <si>
    <t>apr-mar</t>
  </si>
  <si>
    <t>may-apr</t>
  </si>
  <si>
    <t>jun-may</t>
  </si>
  <si>
    <t>jul-jun</t>
  </si>
  <si>
    <t>aug-jul</t>
  </si>
  <si>
    <t>sep-aug</t>
  </si>
  <si>
    <t>oct-sep</t>
  </si>
  <si>
    <t>nov-oct</t>
  </si>
  <si>
    <t>dec-nov</t>
  </si>
  <si>
    <t>change_04</t>
  </si>
  <si>
    <t>%change_04</t>
  </si>
  <si>
    <t>chg_prv_04-03</t>
  </si>
  <si>
    <t>%chg_prv_04-03</t>
  </si>
  <si>
    <t>ytd_total</t>
  </si>
  <si>
    <t>ytd_avg_total</t>
  </si>
  <si>
    <t>2004 (thousands)</t>
  </si>
  <si>
    <t>2003 (thousands)</t>
  </si>
  <si>
    <t>change_05</t>
  </si>
  <si>
    <t>%change_05</t>
  </si>
  <si>
    <t>%chg_prv_05-04</t>
  </si>
  <si>
    <t>2005 (thousands)</t>
  </si>
  <si>
    <t>chg_prv_05-04</t>
  </si>
  <si>
    <t>mw_u_cpi</t>
  </si>
  <si>
    <t>mw_u_cpi_96</t>
  </si>
  <si>
    <t>change_06</t>
  </si>
  <si>
    <t>%change_06</t>
  </si>
  <si>
    <t>chg_prv_06-05</t>
  </si>
  <si>
    <t>%chg_prv_06-05</t>
  </si>
  <si>
    <t>2006 (thousands)</t>
  </si>
  <si>
    <t>base: 1996=100</t>
  </si>
  <si>
    <t>change_07</t>
  </si>
  <si>
    <t>%change_07</t>
  </si>
  <si>
    <t>chg_prv_07-06</t>
  </si>
  <si>
    <t>%chg_prv_07-06</t>
  </si>
  <si>
    <t>2007 (thousands)</t>
  </si>
  <si>
    <t>change_08</t>
  </si>
  <si>
    <t>%change_08</t>
  </si>
  <si>
    <t>chg_prv_08-07</t>
  </si>
  <si>
    <t>%chg_prv_08-07</t>
  </si>
  <si>
    <t>2008 (thousands)</t>
  </si>
  <si>
    <t>change_09</t>
  </si>
  <si>
    <t>%change_09</t>
  </si>
  <si>
    <t>chg_prv_09-08</t>
  </si>
  <si>
    <t>%chg_prv_09-08</t>
  </si>
  <si>
    <t>2009 (thousands)</t>
  </si>
  <si>
    <t>chg_prv_10-09</t>
  </si>
  <si>
    <t>%chg_prv_10-09</t>
  </si>
  <si>
    <t>change_10</t>
  </si>
  <si>
    <t>%change_10</t>
  </si>
  <si>
    <t>2010 (thousands)</t>
  </si>
  <si>
    <t>change_11</t>
  </si>
  <si>
    <t>%change_11</t>
  </si>
  <si>
    <t>chg_prv_11-10</t>
  </si>
  <si>
    <t>%chg_prv_11-10</t>
  </si>
  <si>
    <t>2011 (thousands)</t>
  </si>
  <si>
    <t>2012 (thousands)</t>
  </si>
  <si>
    <t>change_12</t>
  </si>
  <si>
    <t>%change_12</t>
  </si>
  <si>
    <t>chg_prv_12-11</t>
  </si>
  <si>
    <t>%chg_prv_12-11</t>
  </si>
  <si>
    <t>2013 (thousands)</t>
  </si>
  <si>
    <t>change_13</t>
  </si>
  <si>
    <t>%change_13</t>
  </si>
  <si>
    <t>chg_prv_13-12</t>
  </si>
  <si>
    <t>%chg_prv_13-12</t>
  </si>
  <si>
    <t>change_14</t>
  </si>
  <si>
    <t>%change_14</t>
  </si>
  <si>
    <t>chg_prv_14-13</t>
  </si>
  <si>
    <t>%chg_prv_14-13</t>
  </si>
  <si>
    <t>2014 (thousands)</t>
  </si>
  <si>
    <t>change_15</t>
  </si>
  <si>
    <t>%change_15</t>
  </si>
  <si>
    <t>chg_prv_15-14</t>
  </si>
  <si>
    <t>%chg_prv_15-14</t>
  </si>
  <si>
    <t>2015 (thousands)</t>
  </si>
  <si>
    <t># residential homes sold EC</t>
  </si>
  <si>
    <t>$ residential homes sold EC</t>
  </si>
  <si>
    <t>average $ residential homes sold EC</t>
  </si>
  <si>
    <t>median $ residential homes EC</t>
  </si>
  <si>
    <t>average days on market EC</t>
  </si>
  <si>
    <t>Real $ residential homes sold EC</t>
  </si>
  <si>
    <t># of residential homes sold CH</t>
  </si>
  <si>
    <t>$ residential homes sold CH</t>
  </si>
  <si>
    <t>average $ residential homes sold CH</t>
  </si>
  <si>
    <t>median $ residential homes sold CH</t>
  </si>
  <si>
    <t>average days on market CH</t>
  </si>
  <si>
    <t># residential homes sold EC-MSA</t>
  </si>
  <si>
    <t>Value homes sold EC-MSA</t>
  </si>
  <si>
    <t>average $ of residential homes sold ED-MSA</t>
  </si>
  <si>
    <t>median $ residential homes sold EC-MSA</t>
  </si>
  <si>
    <t>average days on market EC-MSA</t>
  </si>
  <si>
    <t>EC value weight</t>
  </si>
  <si>
    <t>CH value weight</t>
  </si>
  <si>
    <t>Coldwell Banker - Multiple Listing Service Real Estate Data</t>
  </si>
  <si>
    <t>cvcerd folder, economic indicators folder, data, folder, sls_tx_oth_consump folder</t>
  </si>
  <si>
    <t>File name: ec_ch_home_sales_data.xls</t>
  </si>
  <si>
    <t>Contact: Mark Fouts, Managing Broker, Coldwell Banker</t>
  </si>
  <si>
    <t xml:space="preserve">715-828-2127     mark@markfouts.com </t>
  </si>
  <si>
    <t>-Sent directly to me by fax each month about the 12th day</t>
  </si>
  <si>
    <t>ec_nrps – # of residential homes sold in Eau Claire County</t>
  </si>
  <si>
    <t>ec_vrps – $ value of residential homes sold in Eau Claire County</t>
  </si>
  <si>
    <t>ec_avg_rp – average price of residential homes sold in Eau Claire County</t>
  </si>
  <si>
    <t>ec_med_rp – median price of residential homes sold in Eau Claire County</t>
  </si>
  <si>
    <t xml:space="preserve">ec_avg_rdom – average days on market of residential homes sold in Eau Claire County </t>
  </si>
  <si>
    <t>ch_nrps – # of residential homes sold in Chippewa County</t>
  </si>
  <si>
    <t>ch_vrps – $ value of residential homes sold in Chippewa County</t>
  </si>
  <si>
    <t>ch_avg_p – average price of residential homes sold in Chippewa County</t>
  </si>
  <si>
    <t>ch_med_p – median price of residential homes sold in Chippewa County</t>
  </si>
  <si>
    <t xml:space="preserve">ch_avg_rdom – average days on market of residential homes sold in Chippewa County </t>
  </si>
  <si>
    <t>ecch_nrps – # of residential homes sold in Eau Claire and Chippewa County</t>
  </si>
  <si>
    <t>ecch_vrps – $ value of residential homes sold in Eau Claire and Chippewa County</t>
  </si>
  <si>
    <t>ecch_avg_p – average price of residential homes sold in Eau Claire and Chippewa County (wtd avg)</t>
  </si>
  <si>
    <t>ecch_med_p – median price of residential homes sold in Eau Claire and Chippewa County (wtd avg)</t>
  </si>
  <si>
    <t>ecch_avg_rdom – average days on market of residential homes sold in EC &amp; Chip County (wtd avg)</t>
  </si>
  <si>
    <t>*Calculate real $ for value and prices</t>
  </si>
  <si>
    <t>*On month-to-month page we calculate the % of sales that occurred in each month and use that to create ytd median price as a weighted average.</t>
  </si>
  <si>
    <t xml:space="preserve">Report: Pages 13-15     </t>
  </si>
  <si>
    <t>Web Data Folder, housing_market folder, cvcerd_home_sales_price_data_2010-2019.xls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</si>
</sst>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$&quot;#,##0"/>
    <numFmt numFmtId="165" formatCode="0.000"/>
    <numFmt numFmtId="166" formatCode="0.0"/>
    <numFmt numFmtId="167" formatCode="#,##0.000"/>
    <numFmt numFmtId="168" formatCode="mmm\-yyyy"/>
  </numFmts>
  <fonts count="13" x14ac:knownFonts="1">
    <font>
      <sz val="10"/>
      <name val="Arial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sz val="9"/>
      <color rgb="FFFF0000"/>
      <name val="Arial"/>
      <family val="2"/>
    </font>
    <font>
      <sz val="9"/>
      <color theme="7" tint="0.39997558519241921"/>
      <name val="Arial"/>
      <family val="2"/>
    </font>
    <font>
      <sz val="10"/>
      <color theme="7" tint="0.39997558519241921"/>
      <name val="Arial"/>
      <family val="2"/>
    </font>
    <font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Fill="1"/>
    <xf numFmtId="166" fontId="2" fillId="0" borderId="0" xfId="0" applyNumberFormat="1" applyFont="1" applyFill="1" applyBorder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3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7" fontId="2" fillId="0" borderId="0" xfId="0" applyNumberFormat="1" applyFont="1" applyAlignment="1">
      <alignment horizontal="left"/>
    </xf>
    <xf numFmtId="3" fontId="3" fillId="0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7" fontId="2" fillId="0" borderId="0" xfId="0" applyNumberFormat="1" applyFont="1" applyFill="1" applyAlignment="1">
      <alignment horizontal="left"/>
    </xf>
    <xf numFmtId="165" fontId="3" fillId="0" borderId="0" xfId="0" applyNumberFormat="1" applyFont="1" applyFill="1" applyAlignment="1">
      <alignment horizontal="center"/>
    </xf>
    <xf numFmtId="3" fontId="2" fillId="0" borderId="0" xfId="0" applyNumberFormat="1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1" fontId="3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3" fontId="2" fillId="3" borderId="0" xfId="0" applyNumberFormat="1" applyFont="1" applyFill="1" applyAlignment="1">
      <alignment horizontal="left"/>
    </xf>
    <xf numFmtId="166" fontId="4" fillId="0" borderId="0" xfId="0" applyNumberFormat="1" applyFont="1" applyFill="1" applyBorder="1" applyAlignment="1">
      <alignment horizontal="left" wrapText="1"/>
    </xf>
    <xf numFmtId="0" fontId="3" fillId="0" borderId="0" xfId="0" applyFont="1"/>
    <xf numFmtId="1" fontId="4" fillId="0" borderId="0" xfId="0" applyNumberFormat="1" applyFont="1" applyFill="1" applyBorder="1" applyAlignment="1">
      <alignment horizontal="left" wrapText="1"/>
    </xf>
    <xf numFmtId="166" fontId="3" fillId="0" borderId="0" xfId="0" applyNumberFormat="1" applyFont="1" applyFill="1" applyBorder="1" applyAlignment="1">
      <alignment horizontal="center" wrapText="1"/>
    </xf>
    <xf numFmtId="166" fontId="3" fillId="0" borderId="0" xfId="0" applyNumberFormat="1" applyFont="1" applyAlignment="1">
      <alignment horizontal="center"/>
    </xf>
    <xf numFmtId="166" fontId="3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164" fontId="3" fillId="0" borderId="0" xfId="0" applyNumberFormat="1" applyFont="1" applyFill="1" applyBorder="1" applyAlignment="1">
      <alignment horizontal="center"/>
    </xf>
    <xf numFmtId="166" fontId="3" fillId="3" borderId="0" xfId="0" applyNumberFormat="1" applyFont="1" applyFill="1" applyAlignment="1">
      <alignment horizontal="center"/>
    </xf>
    <xf numFmtId="0" fontId="0" fillId="3" borderId="0" xfId="0" applyFill="1"/>
    <xf numFmtId="3" fontId="2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1" fontId="0" fillId="0" borderId="0" xfId="0" applyNumberFormat="1" applyFill="1"/>
    <xf numFmtId="0" fontId="3" fillId="0" borderId="0" xfId="0" applyNumberFormat="1" applyFont="1" applyFill="1"/>
    <xf numFmtId="3" fontId="3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/>
    </xf>
    <xf numFmtId="17" fontId="6" fillId="0" borderId="0" xfId="0" applyNumberFormat="1" applyFont="1" applyAlignment="1">
      <alignment horizontal="left"/>
    </xf>
    <xf numFmtId="0" fontId="5" fillId="0" borderId="0" xfId="0" applyFont="1" applyFill="1"/>
    <xf numFmtId="1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17" fontId="6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3" fontId="3" fillId="0" borderId="0" xfId="0" applyNumberFormat="1" applyFont="1" applyFill="1"/>
    <xf numFmtId="0" fontId="0" fillId="0" borderId="0" xfId="0" applyFill="1" applyAlignment="1">
      <alignment horizontal="left"/>
    </xf>
    <xf numFmtId="0" fontId="6" fillId="0" borderId="0" xfId="0" applyFont="1" applyFill="1" applyAlignment="1">
      <alignment horizontal="center"/>
    </xf>
    <xf numFmtId="166" fontId="3" fillId="0" borderId="0" xfId="0" applyNumberFormat="1" applyFont="1" applyFill="1"/>
    <xf numFmtId="166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67" fontId="5" fillId="0" borderId="0" xfId="0" applyNumberFormat="1" applyFont="1" applyFill="1"/>
    <xf numFmtId="3" fontId="5" fillId="0" borderId="0" xfId="0" applyNumberFormat="1" applyFont="1"/>
    <xf numFmtId="3" fontId="5" fillId="0" borderId="0" xfId="0" applyNumberFormat="1" applyFont="1" applyFill="1"/>
    <xf numFmtId="0" fontId="1" fillId="3" borderId="0" xfId="0" applyFont="1" applyFill="1" applyAlignment="1">
      <alignment horizontal="left"/>
    </xf>
    <xf numFmtId="167" fontId="3" fillId="3" borderId="0" xfId="0" applyNumberFormat="1" applyFont="1" applyFill="1" applyAlignment="1">
      <alignment horizontal="center"/>
    </xf>
    <xf numFmtId="4" fontId="3" fillId="3" borderId="0" xfId="0" applyNumberFormat="1" applyFont="1" applyFill="1"/>
    <xf numFmtId="167" fontId="5" fillId="3" borderId="0" xfId="0" applyNumberFormat="1" applyFont="1" applyFill="1"/>
    <xf numFmtId="17" fontId="2" fillId="3" borderId="0" xfId="0" applyNumberFormat="1" applyFont="1" applyFill="1" applyAlignment="1">
      <alignment horizontal="left"/>
    </xf>
    <xf numFmtId="4" fontId="5" fillId="3" borderId="0" xfId="0" applyNumberFormat="1" applyFont="1" applyFill="1"/>
    <xf numFmtId="166" fontId="2" fillId="0" borderId="0" xfId="0" applyNumberFormat="1" applyFont="1" applyAlignment="1">
      <alignment horizontal="center"/>
    </xf>
    <xf numFmtId="166" fontId="2" fillId="3" borderId="0" xfId="0" applyNumberFormat="1" applyFont="1" applyFill="1" applyAlignment="1">
      <alignment horizontal="center"/>
    </xf>
    <xf numFmtId="0" fontId="7" fillId="0" borderId="0" xfId="0" applyFont="1"/>
    <xf numFmtId="166" fontId="8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" fontId="3" fillId="2" borderId="0" xfId="0" applyNumberFormat="1" applyFont="1" applyFill="1" applyAlignment="1">
      <alignment horizontal="center"/>
    </xf>
    <xf numFmtId="0" fontId="5" fillId="2" borderId="0" xfId="0" applyFont="1" applyFill="1"/>
    <xf numFmtId="0" fontId="0" fillId="2" borderId="0" xfId="0" applyFill="1"/>
    <xf numFmtId="0" fontId="2" fillId="4" borderId="0" xfId="0" applyFont="1" applyFill="1" applyAlignment="1">
      <alignment horizontal="left"/>
    </xf>
    <xf numFmtId="166" fontId="3" fillId="4" borderId="0" xfId="0" applyNumberFormat="1" applyFont="1" applyFill="1" applyBorder="1" applyAlignment="1">
      <alignment horizontal="center"/>
    </xf>
    <xf numFmtId="166" fontId="3" fillId="4" borderId="0" xfId="0" applyNumberFormat="1" applyFont="1" applyFill="1" applyAlignment="1">
      <alignment horizontal="center"/>
    </xf>
    <xf numFmtId="0" fontId="5" fillId="4" borderId="0" xfId="0" applyFont="1" applyFill="1"/>
    <xf numFmtId="0" fontId="0" fillId="4" borderId="0" xfId="0" applyFill="1"/>
    <xf numFmtId="0" fontId="3" fillId="5" borderId="0" xfId="0" applyFont="1" applyFill="1" applyAlignment="1">
      <alignment horizontal="center"/>
    </xf>
    <xf numFmtId="0" fontId="3" fillId="5" borderId="0" xfId="0" applyFont="1" applyFill="1"/>
    <xf numFmtId="0" fontId="5" fillId="5" borderId="0" xfId="0" applyFont="1" applyFill="1"/>
    <xf numFmtId="0" fontId="0" fillId="5" borderId="0" xfId="0" applyFill="1"/>
    <xf numFmtId="3" fontId="3" fillId="2" borderId="0" xfId="0" applyNumberFormat="1" applyFont="1" applyFill="1"/>
    <xf numFmtId="3" fontId="5" fillId="2" borderId="0" xfId="0" applyNumberFormat="1" applyFont="1" applyFill="1"/>
    <xf numFmtId="17" fontId="2" fillId="2" borderId="0" xfId="0" applyNumberFormat="1" applyFont="1" applyFill="1" applyAlignment="1">
      <alignment horizontal="left"/>
    </xf>
    <xf numFmtId="17" fontId="2" fillId="4" borderId="0" xfId="0" applyNumberFormat="1" applyFont="1" applyFill="1" applyAlignment="1">
      <alignment horizontal="left"/>
    </xf>
    <xf numFmtId="0" fontId="0" fillId="5" borderId="0" xfId="0" applyFill="1" applyAlignment="1">
      <alignment horizontal="left"/>
    </xf>
    <xf numFmtId="17" fontId="2" fillId="5" borderId="0" xfId="0" applyNumberFormat="1" applyFont="1" applyFill="1" applyAlignment="1">
      <alignment horizontal="left"/>
    </xf>
    <xf numFmtId="2" fontId="3" fillId="4" borderId="0" xfId="0" applyNumberFormat="1" applyFont="1" applyFill="1" applyAlignment="1">
      <alignment horizontal="center"/>
    </xf>
    <xf numFmtId="0" fontId="3" fillId="4" borderId="0" xfId="0" applyFont="1" applyFill="1"/>
    <xf numFmtId="17" fontId="6" fillId="4" borderId="0" xfId="0" applyNumberFormat="1" applyFont="1" applyFill="1" applyAlignment="1">
      <alignment horizontal="left"/>
    </xf>
    <xf numFmtId="3" fontId="3" fillId="4" borderId="0" xfId="0" applyNumberFormat="1" applyFont="1" applyFill="1" applyAlignment="1">
      <alignment horizontal="center"/>
    </xf>
    <xf numFmtId="1" fontId="3" fillId="4" borderId="0" xfId="0" applyNumberFormat="1" applyFont="1" applyFill="1" applyBorder="1" applyAlignment="1">
      <alignment horizontal="center"/>
    </xf>
    <xf numFmtId="167" fontId="5" fillId="2" borderId="0" xfId="0" applyNumberFormat="1" applyFont="1" applyFill="1"/>
    <xf numFmtId="166" fontId="0" fillId="0" borderId="0" xfId="0" applyNumberFormat="1"/>
    <xf numFmtId="3" fontId="0" fillId="0" borderId="0" xfId="0" applyNumberFormat="1"/>
    <xf numFmtId="166" fontId="3" fillId="0" borderId="0" xfId="0" applyNumberFormat="1" applyFont="1"/>
    <xf numFmtId="166" fontId="3" fillId="3" borderId="0" xfId="0" applyNumberFormat="1" applyFont="1" applyFill="1"/>
    <xf numFmtId="167" fontId="3" fillId="0" borderId="0" xfId="0" applyNumberFormat="1" applyFont="1" applyAlignment="1">
      <alignment horizontal="center"/>
    </xf>
    <xf numFmtId="0" fontId="2" fillId="6" borderId="0" xfId="0" applyFont="1" applyFill="1" applyAlignment="1">
      <alignment horizontal="left"/>
    </xf>
    <xf numFmtId="166" fontId="3" fillId="6" borderId="0" xfId="0" applyNumberFormat="1" applyFont="1" applyFill="1" applyBorder="1" applyAlignment="1">
      <alignment horizontal="center"/>
    </xf>
    <xf numFmtId="0" fontId="5" fillId="6" borderId="0" xfId="0" applyFont="1" applyFill="1"/>
    <xf numFmtId="0" fontId="0" fillId="6" borderId="0" xfId="0" applyFill="1"/>
    <xf numFmtId="2" fontId="3" fillId="6" borderId="0" xfId="0" applyNumberFormat="1" applyFont="1" applyFill="1" applyAlignment="1">
      <alignment horizontal="center"/>
    </xf>
    <xf numFmtId="3" fontId="9" fillId="0" borderId="0" xfId="0" applyNumberFormat="1" applyFont="1" applyAlignment="1">
      <alignment horizontal="center"/>
    </xf>
    <xf numFmtId="166" fontId="3" fillId="7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left"/>
    </xf>
    <xf numFmtId="167" fontId="5" fillId="8" borderId="0" xfId="0" applyNumberFormat="1" applyFont="1" applyFill="1"/>
    <xf numFmtId="17" fontId="2" fillId="8" borderId="0" xfId="0" applyNumberFormat="1" applyFont="1" applyFill="1" applyAlignment="1">
      <alignment horizontal="left"/>
    </xf>
    <xf numFmtId="0" fontId="0" fillId="8" borderId="0" xfId="0" applyFill="1"/>
    <xf numFmtId="0" fontId="1" fillId="7" borderId="0" xfId="0" applyFont="1" applyFill="1" applyAlignment="1">
      <alignment horizontal="left"/>
    </xf>
    <xf numFmtId="167" fontId="3" fillId="7" borderId="0" xfId="0" applyNumberFormat="1" applyFont="1" applyFill="1" applyAlignment="1">
      <alignment horizontal="center"/>
    </xf>
    <xf numFmtId="4" fontId="3" fillId="7" borderId="0" xfId="0" applyNumberFormat="1" applyFont="1" applyFill="1"/>
    <xf numFmtId="167" fontId="5" fillId="7" borderId="0" xfId="0" applyNumberFormat="1" applyFont="1" applyFill="1"/>
    <xf numFmtId="17" fontId="2" fillId="7" borderId="0" xfId="0" applyNumberFormat="1" applyFont="1" applyFill="1" applyAlignment="1">
      <alignment horizontal="left"/>
    </xf>
    <xf numFmtId="0" fontId="0" fillId="7" borderId="0" xfId="0" applyFill="1"/>
    <xf numFmtId="0" fontId="5" fillId="7" borderId="0" xfId="0" applyFont="1" applyFill="1"/>
    <xf numFmtId="0" fontId="2" fillId="7" borderId="0" xfId="0" applyFont="1" applyFill="1" applyAlignment="1">
      <alignment horizontal="center"/>
    </xf>
    <xf numFmtId="167" fontId="3" fillId="0" borderId="0" xfId="0" applyNumberFormat="1" applyFont="1" applyFill="1" applyAlignment="1">
      <alignment horizontal="center"/>
    </xf>
    <xf numFmtId="4" fontId="3" fillId="0" borderId="0" xfId="0" applyNumberFormat="1" applyFont="1" applyFill="1"/>
    <xf numFmtId="0" fontId="0" fillId="7" borderId="0" xfId="0" applyFill="1" applyAlignment="1">
      <alignment horizontal="left"/>
    </xf>
    <xf numFmtId="0" fontId="3" fillId="7" borderId="0" xfId="0" applyFont="1" applyFill="1" applyAlignment="1">
      <alignment horizontal="center"/>
    </xf>
    <xf numFmtId="3" fontId="3" fillId="8" borderId="0" xfId="0" applyNumberFormat="1" applyFont="1" applyFill="1" applyAlignment="1">
      <alignment horizontal="center"/>
    </xf>
    <xf numFmtId="3" fontId="3" fillId="8" borderId="0" xfId="0" applyNumberFormat="1" applyFont="1" applyFill="1"/>
    <xf numFmtId="0" fontId="5" fillId="8" borderId="0" xfId="0" applyFont="1" applyFill="1"/>
    <xf numFmtId="0" fontId="2" fillId="8" borderId="0" xfId="0" applyFont="1" applyFill="1" applyAlignment="1">
      <alignment horizontal="center"/>
    </xf>
    <xf numFmtId="0" fontId="10" fillId="0" borderId="0" xfId="0" applyFont="1"/>
    <xf numFmtId="0" fontId="11" fillId="0" borderId="0" xfId="0" applyFont="1"/>
    <xf numFmtId="168" fontId="2" fillId="0" borderId="0" xfId="0" applyNumberFormat="1" applyFont="1" applyAlignment="1">
      <alignment horizontal="left" wrapText="1"/>
    </xf>
    <xf numFmtId="3" fontId="1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Eau Claire MSA: Number of Existing Home Sales </a:t>
            </a:r>
          </a:p>
        </c:rich>
      </c:tx>
      <c:layout>
        <c:manualLayout>
          <c:xMode val="edge"/>
          <c:yMode val="edge"/>
          <c:x val="0.159049552078385"/>
          <c:y val="3.806228373702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89311808472"/>
          <c:y val="0.19031174022717801"/>
          <c:w val="0.85923294249969895"/>
          <c:h val="0.67820183790048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'mnth-mnth'!$A$12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2834165838959601E-3"/>
                  <c:y val="1.744889155291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3D-467D-B7ED-9917E0C51F8B}"/>
                </c:ext>
              </c:extLst>
            </c:dLbl>
            <c:dLbl>
              <c:idx val="1"/>
              <c:layout>
                <c:manualLayout>
                  <c:x val="1.1477541541311E-3"/>
                  <c:y val="-1.062074853100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3D-467D-B7ED-9917E0C51F8B}"/>
                </c:ext>
              </c:extLst>
            </c:dLbl>
            <c:dLbl>
              <c:idx val="2"/>
              <c:layout>
                <c:manualLayout>
                  <c:x val="-3.1402016247055898E-3"/>
                  <c:y val="9.553442497888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3D-467D-B7ED-9917E0C51F8B}"/>
                </c:ext>
              </c:extLst>
            </c:dLbl>
            <c:dLbl>
              <c:idx val="3"/>
              <c:layout>
                <c:manualLayout>
                  <c:x val="1.4055190084786E-3"/>
                  <c:y val="2.17548066007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3D-467D-B7ED-9917E0C51F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'mnth-mnth'!$J$1:$M$1</c:f>
              <c:strCache>
                <c:ptCount val="4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</c:strCache>
            </c:strRef>
          </c:cat>
          <c:val>
            <c:numRef>
              <c:f>'mnth-mnth'!$J$12:$M$12</c:f>
              <c:numCache>
                <c:formatCode>General</c:formatCode>
                <c:ptCount val="4"/>
                <c:pt idx="0">
                  <c:v>178</c:v>
                </c:pt>
                <c:pt idx="1">
                  <c:v>140</c:v>
                </c:pt>
                <c:pt idx="2">
                  <c:v>115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3D-467D-B7ED-9917E0C51F8B}"/>
            </c:ext>
          </c:extLst>
        </c:ser>
        <c:ser>
          <c:idx val="0"/>
          <c:order val="1"/>
          <c:tx>
            <c:strRef>
              <c:f>'mnth-mnth'!$A$13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3027825360952E-3"/>
                  <c:y val="7.11912741011179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3D-467D-B7ED-9917E0C51F8B}"/>
                </c:ext>
              </c:extLst>
            </c:dLbl>
            <c:dLbl>
              <c:idx val="1"/>
              <c:layout>
                <c:manualLayout>
                  <c:x val="-9.5255917507569305E-4"/>
                  <c:y val="2.2963427149461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3D-467D-B7ED-9917E0C51F8B}"/>
                </c:ext>
              </c:extLst>
            </c:dLbl>
            <c:dLbl>
              <c:idx val="2"/>
              <c:layout>
                <c:manualLayout>
                  <c:x val="-1.51875896682942E-3"/>
                  <c:y val="1.56946298667684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3D-467D-B7ED-9917E0C51F8B}"/>
                </c:ext>
              </c:extLst>
            </c:dLbl>
            <c:dLbl>
              <c:idx val="3"/>
              <c:layout>
                <c:manualLayout>
                  <c:x val="3.4662943183272501E-4"/>
                  <c:y val="2.40921268924428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3D-467D-B7ED-9917E0C51F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'mnth-mnth'!$J$1:$M$1</c:f>
              <c:strCache>
                <c:ptCount val="4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</c:strCache>
            </c:strRef>
          </c:cat>
          <c:val>
            <c:numRef>
              <c:f>'mnth-mnth'!$J$13:$M$13</c:f>
              <c:numCache>
                <c:formatCode>General</c:formatCode>
                <c:ptCount val="4"/>
                <c:pt idx="0">
                  <c:v>163</c:v>
                </c:pt>
                <c:pt idx="1">
                  <c:v>183</c:v>
                </c:pt>
                <c:pt idx="2">
                  <c:v>131</c:v>
                </c:pt>
                <c:pt idx="3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3D-467D-B7ED-9917E0C51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3548160"/>
        <c:axId val="1529906592"/>
      </c:barChart>
      <c:catAx>
        <c:axId val="148354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906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52990659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homes</a:t>
                </a:r>
              </a:p>
            </c:rich>
          </c:tx>
          <c:layout>
            <c:manualLayout>
              <c:xMode val="edge"/>
              <c:yMode val="edge"/>
              <c:x val="9.1407678244972597E-3"/>
              <c:y val="0.3910041867603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548160"/>
        <c:crosses val="autoZero"/>
        <c:crossBetween val="between"/>
        <c:majorUnit val="50"/>
        <c:min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945232165906097"/>
          <c:y val="1.73010380622837E-2"/>
          <c:w val="8.7751371115173699E-2"/>
          <c:h val="0.148789290612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Eau Claire MSA: Value of Existing Home Sales </a:t>
            </a:r>
          </a:p>
        </c:rich>
      </c:tx>
      <c:layout>
        <c:manualLayout>
          <c:xMode val="edge"/>
          <c:yMode val="edge"/>
          <c:x val="0.176685264068767"/>
          <c:y val="2.787456445993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14778382363201"/>
          <c:y val="0.18773597075277901"/>
          <c:w val="0.84335304842797998"/>
          <c:h val="0.710801393728223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'mnth-mnth'!$A$110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9050624136463801E-3"/>
                  <c:y val="-1.39263079919888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B-4A2D-B296-85695EB0ACD4}"/>
                </c:ext>
              </c:extLst>
            </c:dLbl>
            <c:dLbl>
              <c:idx val="1"/>
              <c:layout>
                <c:manualLayout>
                  <c:x val="-8.2147928230282708E-3"/>
                  <c:y val="1.20482500663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B-4A2D-B296-85695EB0ACD4}"/>
                </c:ext>
              </c:extLst>
            </c:dLbl>
            <c:dLbl>
              <c:idx val="2"/>
              <c:layout>
                <c:manualLayout>
                  <c:x val="-7.4928885255464203E-3"/>
                  <c:y val="2.11290661838001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B-4A2D-B296-85695EB0ACD4}"/>
                </c:ext>
              </c:extLst>
            </c:dLbl>
            <c:dLbl>
              <c:idx val="3"/>
              <c:layout>
                <c:manualLayout>
                  <c:x val="-8.9628960314387003E-3"/>
                  <c:y val="1.39043595160361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B-4A2D-B296-85695EB0AC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'mnth-mnth'!$J$99:$M$99</c:f>
              <c:strCache>
                <c:ptCount val="4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</c:strCache>
            </c:strRef>
          </c:cat>
          <c:val>
            <c:numRef>
              <c:f>'mnth-mnth'!$J$123:$M$123</c:f>
              <c:numCache>
                <c:formatCode>#,##0</c:formatCode>
                <c:ptCount val="4"/>
                <c:pt idx="0">
                  <c:v>19207.499</c:v>
                </c:pt>
                <c:pt idx="1">
                  <c:v>15745.456</c:v>
                </c:pt>
                <c:pt idx="2">
                  <c:v>12406.891</c:v>
                </c:pt>
                <c:pt idx="3">
                  <c:v>12002.404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BB-4A2D-B296-85695EB0ACD4}"/>
            </c:ext>
          </c:extLst>
        </c:ser>
        <c:ser>
          <c:idx val="0"/>
          <c:order val="1"/>
          <c:tx>
            <c:strRef>
              <c:f>'mnth-mnth'!$A$111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1282503621473503E-3"/>
                  <c:y val="2.01241917930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B-4A2D-B296-85695EB0ACD4}"/>
                </c:ext>
              </c:extLst>
            </c:dLbl>
            <c:dLbl>
              <c:idx val="1"/>
              <c:layout>
                <c:manualLayout>
                  <c:x val="4.8228944059588198E-3"/>
                  <c:y val="-2.13814736572567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B-4A2D-B296-85695EB0ACD4}"/>
                </c:ext>
              </c:extLst>
            </c:dLbl>
            <c:dLbl>
              <c:idx val="2"/>
              <c:layout>
                <c:manualLayout>
                  <c:x val="-5.1193054420110103E-4"/>
                  <c:y val="2.2456217363073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B-4A2D-B296-85695EB0ACD4}"/>
                </c:ext>
              </c:extLst>
            </c:dLbl>
            <c:dLbl>
              <c:idx val="3"/>
              <c:layout>
                <c:manualLayout>
                  <c:x val="4.3029320788453302E-3"/>
                  <c:y val="1.79055666822134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B-4A2D-B296-85695EB0AC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'mnth-mnth'!$J$99:$M$99</c:f>
              <c:strCache>
                <c:ptCount val="4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</c:strCache>
            </c:strRef>
          </c:cat>
          <c:val>
            <c:numRef>
              <c:f>'mnth-mnth'!$J$124:$M$124</c:f>
              <c:numCache>
                <c:formatCode>#,##0</c:formatCode>
                <c:ptCount val="4"/>
                <c:pt idx="0">
                  <c:v>17933.57663214338</c:v>
                </c:pt>
                <c:pt idx="1">
                  <c:v>19074.031999999999</c:v>
                </c:pt>
                <c:pt idx="2">
                  <c:v>13583.321</c:v>
                </c:pt>
                <c:pt idx="3">
                  <c:v>10404.932000000001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BB-4A2D-B296-85695EB0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2452688"/>
        <c:axId val="1522400944"/>
      </c:barChart>
      <c:catAx>
        <c:axId val="152245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40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2400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1996 $ (thousands) </a:t>
                </a:r>
              </a:p>
            </c:rich>
          </c:tx>
          <c:layout>
            <c:manualLayout>
              <c:xMode val="edge"/>
              <c:yMode val="edge"/>
              <c:x val="6.04245590463504E-3"/>
              <c:y val="0.310104574814844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2452688"/>
        <c:crosses val="autoZero"/>
        <c:crossBetween val="between"/>
        <c:majorUnit val="5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744158773325098"/>
          <c:y val="1.74215688888665E-2"/>
          <c:w val="0.106744689700673"/>
          <c:h val="0.158560911593367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Eau Claire MSA: 
Median Price of Existing Home Sales</a:t>
            </a:r>
          </a:p>
        </c:rich>
      </c:tx>
      <c:layout>
        <c:manualLayout>
          <c:xMode val="edge"/>
          <c:yMode val="edge"/>
          <c:x val="0.29562043795620402"/>
          <c:y val="1.73010380622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518248175182499"/>
          <c:y val="0.186851526768502"/>
          <c:w val="0.79562043795620496"/>
          <c:h val="0.695502905193868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'mnth-mnth'!$A$251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3034082418529795E-3"/>
                  <c:y val="6.70862508968381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16-4B30-BC63-349AC5978276}"/>
                </c:ext>
              </c:extLst>
            </c:dLbl>
            <c:dLbl>
              <c:idx val="1"/>
              <c:layout>
                <c:manualLayout>
                  <c:x val="-1.63553460926882E-3"/>
                  <c:y val="5.13236883451848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16-4B30-BC63-349AC5978276}"/>
                </c:ext>
              </c:extLst>
            </c:dLbl>
            <c:dLbl>
              <c:idx val="2"/>
              <c:layout>
                <c:manualLayout>
                  <c:x val="-5.0960783186773195E-4"/>
                  <c:y val="1.407405389205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6-4B30-BC63-349AC5978276}"/>
                </c:ext>
              </c:extLst>
            </c:dLbl>
            <c:dLbl>
              <c:idx val="3"/>
              <c:layout>
                <c:manualLayout>
                  <c:x val="-5.4688966798859097E-3"/>
                  <c:y val="8.57150641636924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6-4B30-BC63-349AC597827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'mnth-mnth'!$J$210:$M$210</c:f>
              <c:strCache>
                <c:ptCount val="4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</c:strCache>
            </c:strRef>
          </c:cat>
          <c:val>
            <c:numRef>
              <c:f>'mnth-mnth'!$J$251:$M$251</c:f>
              <c:numCache>
                <c:formatCode>#,##0</c:formatCode>
                <c:ptCount val="4"/>
                <c:pt idx="0">
                  <c:v>96933</c:v>
                </c:pt>
                <c:pt idx="1">
                  <c:v>101977</c:v>
                </c:pt>
                <c:pt idx="2">
                  <c:v>99768</c:v>
                </c:pt>
                <c:pt idx="3">
                  <c:v>89751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16-4B30-BC63-349AC5978276}"/>
            </c:ext>
          </c:extLst>
        </c:ser>
        <c:ser>
          <c:idx val="0"/>
          <c:order val="1"/>
          <c:tx>
            <c:strRef>
              <c:f>'mnth-mnth'!$A$255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053757878805299E-2"/>
                  <c:y val="-9.783033176216720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6-4B30-BC63-349AC5978276}"/>
                </c:ext>
              </c:extLst>
            </c:dLbl>
            <c:dLbl>
              <c:idx val="1"/>
              <c:layout>
                <c:manualLayout>
                  <c:x val="1.64480717282602E-2"/>
                  <c:y val="-2.34236983352858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6-4B30-BC63-349AC5978276}"/>
                </c:ext>
              </c:extLst>
            </c:dLbl>
            <c:dLbl>
              <c:idx val="2"/>
              <c:layout>
                <c:manualLayout>
                  <c:x val="8.7698526735252996E-3"/>
                  <c:y val="6.23127991354022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6-4B30-BC63-349AC5978276}"/>
                </c:ext>
              </c:extLst>
            </c:dLbl>
            <c:dLbl>
              <c:idx val="3"/>
              <c:layout>
                <c:manualLayout>
                  <c:x val="1.0788167902369699E-2"/>
                  <c:y val="1.113769083362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6-4B30-BC63-349AC597827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'mnth-mnth'!$J$210:$M$210</c:f>
              <c:strCache>
                <c:ptCount val="4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</c:strCache>
            </c:strRef>
          </c:cat>
          <c:val>
            <c:numRef>
              <c:f>'mnth-mnth'!$J$255:$M$255</c:f>
              <c:numCache>
                <c:formatCode>#,##0</c:formatCode>
                <c:ptCount val="4"/>
                <c:pt idx="0">
                  <c:v>94677</c:v>
                </c:pt>
                <c:pt idx="1">
                  <c:v>93159</c:v>
                </c:pt>
                <c:pt idx="2">
                  <c:v>86943</c:v>
                </c:pt>
                <c:pt idx="3">
                  <c:v>84625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16-4B30-BC63-349AC597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702816"/>
        <c:axId val="1530940992"/>
      </c:barChart>
      <c:catAx>
        <c:axId val="153070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9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0940992"/>
        <c:scaling>
          <c:orientation val="minMax"/>
          <c:max val="12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1996 $</a:t>
                </a:r>
              </a:p>
            </c:rich>
          </c:tx>
          <c:layout>
            <c:manualLayout>
              <c:xMode val="edge"/>
              <c:yMode val="edge"/>
              <c:x val="9.12408759124087E-3"/>
              <c:y val="0.4221460552725029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702816"/>
        <c:crosses val="autoZero"/>
        <c:crossBetween val="between"/>
        <c:majorUnit val="25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598540145985395"/>
          <c:y val="2.0761245674740501E-2"/>
          <c:w val="8.7591240875912399E-2"/>
          <c:h val="0.148789290612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Eau Claire MSA: Year to Date 
Number of Existing Home Sales </a:t>
            </a:r>
          </a:p>
        </c:rich>
      </c:tx>
      <c:layout>
        <c:manualLayout>
          <c:xMode val="edge"/>
          <c:yMode val="edge"/>
          <c:x val="0.27056691953725198"/>
          <c:y val="4.4982698961937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42708579743"/>
          <c:y val="0.22167224549016301"/>
          <c:w val="0.82698757695660696"/>
          <c:h val="0.662406333329281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'mnth-mnth'!$A$12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1360366974237898E-3"/>
                  <c:y val="-4.32226248535542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6-4495-8177-1F2EC2F8AE7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jan-dec</c:v>
              </c:pt>
            </c:strLit>
          </c:cat>
          <c:val>
            <c:numRef>
              <c:f>'mnth-mnth'!$O$12</c:f>
              <c:numCache>
                <c:formatCode>#,##0</c:formatCode>
                <c:ptCount val="1"/>
                <c:pt idx="0">
                  <c:v>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6-4495-8177-1F2EC2F8AE78}"/>
            </c:ext>
          </c:extLst>
        </c:ser>
        <c:ser>
          <c:idx val="0"/>
          <c:order val="1"/>
          <c:tx>
            <c:strRef>
              <c:f>'mnth-mnth'!$A$13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55976046869828E-2"/>
                  <c:y val="4.22090837261255E-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6-4495-8177-1F2EC2F8AE78}"/>
                </c:ext>
              </c:extLst>
            </c:dLbl>
            <c:dLbl>
              <c:idx val="1"/>
              <c:layout>
                <c:manualLayout>
                  <c:x val="0"/>
                  <c:y val="-1.84544405997692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6-4495-8177-1F2EC2F8AE7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jan-dec</c:v>
              </c:pt>
            </c:strLit>
          </c:cat>
          <c:val>
            <c:numRef>
              <c:f>'mnth-mnth'!$O$13</c:f>
              <c:numCache>
                <c:formatCode>#,##0</c:formatCode>
                <c:ptCount val="1"/>
                <c:pt idx="0">
                  <c:v>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C6-4495-8177-1F2EC2F8A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9885568"/>
        <c:axId val="1530695776"/>
      </c:barChart>
      <c:catAx>
        <c:axId val="15298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695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530695776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of homes</a:t>
                </a:r>
              </a:p>
            </c:rich>
          </c:tx>
          <c:layout>
            <c:manualLayout>
              <c:xMode val="edge"/>
              <c:yMode val="edge"/>
              <c:x val="9.1407678244972597E-3"/>
              <c:y val="0.3910041867603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885568"/>
        <c:crosses val="autoZero"/>
        <c:crossBetween val="between"/>
        <c:majorUnit val="30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882998939574966"/>
          <c:y val="3.1141868512110701E-2"/>
          <c:w val="9.8720292504570401E-2"/>
          <c:h val="0.155709705836942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Eau Claire MSA: Year to Date
Median Price of Existing Home Sales </a:t>
            </a:r>
          </a:p>
        </c:rich>
      </c:tx>
      <c:layout>
        <c:manualLayout>
          <c:xMode val="edge"/>
          <c:yMode val="edge"/>
          <c:x val="0.24452554744525501"/>
          <c:y val="4.1522491349481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150100992086"/>
          <c:y val="0.214970506484712"/>
          <c:w val="0.81817842134163898"/>
          <c:h val="0.671924776340545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'mnth-mnth'!$A$251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8.3144625170029404E-3"/>
                  <c:y val="-1.27473685166517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F-4506-A62F-996EFE2C9D13}"/>
                </c:ext>
              </c:extLst>
            </c:dLbl>
            <c:dLbl>
              <c:idx val="1"/>
              <c:layout>
                <c:manualLayout>
                  <c:x val="0"/>
                  <c:y val="-1.84544405997692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F-4506-A62F-996EFE2C9D1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jan-dec</c:v>
              </c:pt>
            </c:strLit>
          </c:cat>
          <c:val>
            <c:numRef>
              <c:f>'mnth-mnth'!$N$251</c:f>
              <c:numCache>
                <c:formatCode>#,##0</c:formatCode>
                <c:ptCount val="1"/>
                <c:pt idx="0">
                  <c:v>97002.572767364923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7F-4506-A62F-996EFE2C9D13}"/>
            </c:ext>
          </c:extLst>
        </c:ser>
        <c:ser>
          <c:idx val="0"/>
          <c:order val="1"/>
          <c:tx>
            <c:strRef>
              <c:f>'mnth-mnth'!$A$255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0726095369467E-2"/>
                  <c:y val="1.03849821540474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F-4506-A62F-996EFE2C9D13}"/>
                </c:ext>
              </c:extLst>
            </c:dLbl>
            <c:dLbl>
              <c:idx val="1"/>
              <c:layout>
                <c:manualLayout>
                  <c:x val="0"/>
                  <c:y val="-1.84544405997692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F-4506-A62F-996EFE2C9D1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jan-dec</c:v>
              </c:pt>
            </c:strLit>
          </c:cat>
          <c:val>
            <c:numRef>
              <c:f>'mnth-mnth'!$N$255</c:f>
              <c:numCache>
                <c:formatCode>#,##0</c:formatCode>
                <c:ptCount val="1"/>
                <c:pt idx="0">
                  <c:v>3822.4675324675322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7F-4506-A62F-996EFE2C9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023312"/>
        <c:axId val="1530177392"/>
      </c:barChart>
      <c:catAx>
        <c:axId val="147502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17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0177392"/>
        <c:scaling>
          <c:orientation val="minMax"/>
          <c:max val="12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1996 $</a:t>
                </a:r>
              </a:p>
            </c:rich>
          </c:tx>
          <c:layout>
            <c:manualLayout>
              <c:xMode val="edge"/>
              <c:yMode val="edge"/>
              <c:x val="1.4598540145985399E-2"/>
              <c:y val="0.4325266781098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023312"/>
        <c:crosses val="autoZero"/>
        <c:crossBetween val="between"/>
        <c:majorUnit val="20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88740465844413097"/>
          <c:y val="2.0761245674740501E-2"/>
          <c:w val="9.9821629120697697E-2"/>
          <c:h val="0.16241169643667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Eau Claire MSA: Year to Date
Value of Existing Home Sales</a:t>
            </a:r>
          </a:p>
        </c:rich>
      </c:tx>
      <c:layout>
        <c:manualLayout>
          <c:xMode val="edge"/>
          <c:yMode val="edge"/>
          <c:x val="0.29433291588094501"/>
          <c:y val="1.73010380622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159209287171"/>
          <c:y val="0.19031174022717801"/>
          <c:w val="0.78427857943057599"/>
          <c:h val="0.7022048807137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'mnth-mnth'!$A$110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6599106555922E-2"/>
                  <c:y val="-1.07595201118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E-45E2-945A-36307B87BA8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jan-dec</c:v>
              </c:pt>
            </c:strLit>
          </c:cat>
          <c:val>
            <c:numRef>
              <c:f>'mnth-mnth'!$N$110</c:f>
              <c:numCache>
                <c:formatCode>#,##0</c:formatCode>
                <c:ptCount val="1"/>
                <c:pt idx="0">
                  <c:v>196280668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E-45E2-945A-36307B87BA88}"/>
            </c:ext>
          </c:extLst>
        </c:ser>
        <c:ser>
          <c:idx val="0"/>
          <c:order val="1"/>
          <c:tx>
            <c:strRef>
              <c:f>'mnth-mnth'!$A$111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95905127946758E-3"/>
                  <c:y val="-5.66820150941339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5E2-945A-36307B87BA88}"/>
                </c:ext>
              </c:extLst>
            </c:dLbl>
            <c:dLbl>
              <c:idx val="1"/>
              <c:layout>
                <c:manualLayout>
                  <c:x val="0"/>
                  <c:y val="1.38408304498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5E2-945A-36307B87BA8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jan-dec</c:v>
              </c:pt>
            </c:strLit>
          </c:cat>
          <c:val>
            <c:numRef>
              <c:f>'mnth-mnth'!$N$111</c:f>
              <c:numCache>
                <c:formatCode>#,##0</c:formatCode>
                <c:ptCount val="1"/>
                <c:pt idx="0">
                  <c:v>195208755.63008067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DE-45E2-945A-36307B87B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509600"/>
        <c:axId val="1529918416"/>
      </c:barChart>
      <c:catAx>
        <c:axId val="15235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9918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529918416"/>
        <c:scaling>
          <c:orientation val="minMax"/>
          <c:max val="25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1996 $ </a:t>
                </a:r>
              </a:p>
            </c:rich>
          </c:tx>
          <c:layout>
            <c:manualLayout>
              <c:xMode val="edge"/>
              <c:yMode val="edge"/>
              <c:x val="9.1407678244972597E-3"/>
              <c:y val="0.380623563923021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3509600"/>
        <c:crosses val="autoZero"/>
        <c:crossBetween val="between"/>
        <c:majorUnit val="50000000"/>
        <c:minorUnit val="500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56908236349296"/>
          <c:y val="1.73010380622837E-2"/>
          <c:w val="0.109806412622871"/>
          <c:h val="0.148789290612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tiff"/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5" Type="http://schemas.openxmlformats.org/officeDocument/2006/relationships/image" Target="../media/image5.tiff"/><Relationship Id="rId10" Type="http://schemas.openxmlformats.org/officeDocument/2006/relationships/image" Target="../media/image10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tif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13</xdr:col>
      <xdr:colOff>38100</xdr:colOff>
      <xdr:row>24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0200"/>
          <a:ext cx="10769600" cy="372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12</xdr:col>
      <xdr:colOff>774700</xdr:colOff>
      <xdr:row>45</xdr:row>
      <xdr:rowOff>25400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92600"/>
          <a:ext cx="10680700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12</xdr:col>
      <xdr:colOff>101600</xdr:colOff>
      <xdr:row>69</xdr:row>
      <xdr:rowOff>101600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594600"/>
          <a:ext cx="10007600" cy="3898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12</xdr:col>
      <xdr:colOff>609600</xdr:colOff>
      <xdr:row>90</xdr:row>
      <xdr:rowOff>101600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22100"/>
          <a:ext cx="1051560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12</xdr:col>
      <xdr:colOff>520700</xdr:colOff>
      <xdr:row>114</xdr:row>
      <xdr:rowOff>152400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189200"/>
          <a:ext cx="10426700" cy="3784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12</xdr:col>
      <xdr:colOff>368300</xdr:colOff>
      <xdr:row>138</xdr:row>
      <xdr:rowOff>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9151600"/>
          <a:ext cx="10274300" cy="3632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12</xdr:col>
      <xdr:colOff>342900</xdr:colOff>
      <xdr:row>159</xdr:row>
      <xdr:rowOff>114300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948900"/>
          <a:ext cx="10248900" cy="341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12</xdr:col>
      <xdr:colOff>495300</xdr:colOff>
      <xdr:row>185</xdr:row>
      <xdr:rowOff>76200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581100"/>
          <a:ext cx="10401300" cy="403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12</xdr:col>
      <xdr:colOff>723900</xdr:colOff>
      <xdr:row>212</xdr:row>
      <xdr:rowOff>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0873700"/>
          <a:ext cx="10629900" cy="412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12</xdr:col>
      <xdr:colOff>635000</xdr:colOff>
      <xdr:row>234</xdr:row>
      <xdr:rowOff>88900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5166300"/>
          <a:ext cx="10541000" cy="35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11</xdr:col>
      <xdr:colOff>38100</xdr:colOff>
      <xdr:row>265</xdr:row>
      <xdr:rowOff>25400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8963600"/>
          <a:ext cx="9118600" cy="481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11</xdr:col>
      <xdr:colOff>279400</xdr:colOff>
      <xdr:row>290</xdr:row>
      <xdr:rowOff>76200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3916600"/>
          <a:ext cx="9359900" cy="403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12</xdr:col>
      <xdr:colOff>546100</xdr:colOff>
      <xdr:row>316</xdr:row>
      <xdr:rowOff>76200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8044100"/>
          <a:ext cx="10452100" cy="4203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228600</xdr:colOff>
      <xdr:row>21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100"/>
          <a:ext cx="10134600" cy="3365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0</xdr:rowOff>
    </xdr:from>
    <xdr:to>
      <xdr:col>9</xdr:col>
      <xdr:colOff>323850</xdr:colOff>
      <xdr:row>18</xdr:row>
      <xdr:rowOff>0</xdr:rowOff>
    </xdr:to>
    <xdr:graphicFrame macro="">
      <xdr:nvGraphicFramePr>
        <xdr:cNvPr id="102996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19</xdr:row>
      <xdr:rowOff>0</xdr:rowOff>
    </xdr:from>
    <xdr:to>
      <xdr:col>9</xdr:col>
      <xdr:colOff>342900</xdr:colOff>
      <xdr:row>35</xdr:row>
      <xdr:rowOff>142875</xdr:rowOff>
    </xdr:to>
    <xdr:graphicFrame macro="">
      <xdr:nvGraphicFramePr>
        <xdr:cNvPr id="102996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36</xdr:row>
      <xdr:rowOff>142875</xdr:rowOff>
    </xdr:from>
    <xdr:to>
      <xdr:col>9</xdr:col>
      <xdr:colOff>390525</xdr:colOff>
      <xdr:row>53</xdr:row>
      <xdr:rowOff>142875</xdr:rowOff>
    </xdr:to>
    <xdr:graphicFrame macro="">
      <xdr:nvGraphicFramePr>
        <xdr:cNvPr id="102997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561975</xdr:colOff>
      <xdr:row>1</xdr:row>
      <xdr:rowOff>0</xdr:rowOff>
    </xdr:from>
    <xdr:to>
      <xdr:col>18</xdr:col>
      <xdr:colOff>285750</xdr:colOff>
      <xdr:row>18</xdr:row>
      <xdr:rowOff>0</xdr:rowOff>
    </xdr:to>
    <xdr:graphicFrame macro="">
      <xdr:nvGraphicFramePr>
        <xdr:cNvPr id="1029971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9525</xdr:colOff>
      <xdr:row>37</xdr:row>
      <xdr:rowOff>0</xdr:rowOff>
    </xdr:from>
    <xdr:to>
      <xdr:col>18</xdr:col>
      <xdr:colOff>352425</xdr:colOff>
      <xdr:row>54</xdr:row>
      <xdr:rowOff>0</xdr:rowOff>
    </xdr:to>
    <xdr:graphicFrame macro="">
      <xdr:nvGraphicFramePr>
        <xdr:cNvPr id="1029972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9525</xdr:colOff>
      <xdr:row>19</xdr:row>
      <xdr:rowOff>0</xdr:rowOff>
    </xdr:from>
    <xdr:to>
      <xdr:col>18</xdr:col>
      <xdr:colOff>342900</xdr:colOff>
      <xdr:row>36</xdr:row>
      <xdr:rowOff>0</xdr:rowOff>
    </xdr:to>
    <xdr:graphicFrame macro="">
      <xdr:nvGraphicFramePr>
        <xdr:cNvPr id="1029973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X217"/>
  <sheetViews>
    <sheetView workbookViewId="0">
      <pane xSplit="1" ySplit="1" topLeftCell="B183" activePane="bottomRight" state="frozen"/>
      <selection pane="topRight" activeCell="B1" sqref="B1"/>
      <selection pane="bottomLeft" activeCell="A2" sqref="A2"/>
      <selection pane="bottomRight" activeCell="E220" sqref="E220"/>
    </sheetView>
  </sheetViews>
  <sheetFormatPr defaultColWidth="8.85546875" defaultRowHeight="12.75" x14ac:dyDescent="0.2"/>
  <cols>
    <col min="1" max="1" width="8.85546875" style="127"/>
    <col min="2" max="3" width="23.85546875" style="7" bestFit="1" customWidth="1"/>
    <col min="4" max="4" width="31.140625" style="7" bestFit="1" customWidth="1"/>
    <col min="5" max="5" width="26.42578125" style="7" bestFit="1" customWidth="1"/>
    <col min="6" max="6" width="23.42578125" style="7" bestFit="1" customWidth="1"/>
    <col min="7" max="7" width="28" style="7" bestFit="1" customWidth="1"/>
    <col min="8" max="8" width="13.42578125" style="7" customWidth="1"/>
    <col min="9" max="9" width="13.85546875" style="7" customWidth="1"/>
    <col min="10" max="10" width="26.140625" style="12" bestFit="1" customWidth="1"/>
    <col min="11" max="11" width="24" style="7" bestFit="1" customWidth="1"/>
    <col min="12" max="12" width="31.28515625" style="7" bestFit="1" customWidth="1"/>
    <col min="13" max="13" width="30.7109375" style="7" bestFit="1" customWidth="1"/>
    <col min="14" max="17" width="13.85546875" style="7" customWidth="1"/>
    <col min="18" max="18" width="11.140625" style="7" bestFit="1" customWidth="1"/>
    <col min="19" max="19" width="22.7109375" style="7" bestFit="1" customWidth="1"/>
    <col min="20" max="20" width="37.42578125" style="17" bestFit="1" customWidth="1"/>
    <col min="21" max="21" width="35" style="17" bestFit="1" customWidth="1"/>
    <col min="22" max="22" width="28" style="17" bestFit="1" customWidth="1"/>
    <col min="23" max="23" width="14.85546875" style="13" customWidth="1"/>
    <col min="24" max="24" width="13.7109375" style="13" customWidth="1"/>
    <col min="25" max="25" width="15.7109375" style="7" customWidth="1"/>
    <col min="26" max="26" width="16.28515625" style="7" customWidth="1"/>
    <col min="27" max="27" width="17.85546875" style="7" customWidth="1"/>
    <col min="28" max="28" width="12.28515625" style="95" customWidth="1"/>
    <col min="29" max="29" width="12.42578125" style="96" customWidth="1"/>
    <col min="30" max="30" width="17.42578125" customWidth="1"/>
  </cols>
  <sheetData>
    <row r="1" spans="1:30" s="1" customFormat="1" x14ac:dyDescent="0.2">
      <c r="A1" s="127" t="s">
        <v>0</v>
      </c>
      <c r="B1" s="9" t="s">
        <v>101</v>
      </c>
      <c r="C1" s="9" t="s">
        <v>102</v>
      </c>
      <c r="D1" s="9" t="s">
        <v>103</v>
      </c>
      <c r="E1" s="9" t="s">
        <v>104</v>
      </c>
      <c r="F1" s="9" t="s">
        <v>105</v>
      </c>
      <c r="G1" s="9" t="s">
        <v>106</v>
      </c>
      <c r="H1" s="9" t="s">
        <v>18</v>
      </c>
      <c r="I1" s="9" t="s">
        <v>19</v>
      </c>
      <c r="J1" s="9" t="s">
        <v>107</v>
      </c>
      <c r="K1" s="9" t="s">
        <v>108</v>
      </c>
      <c r="L1" s="9" t="s">
        <v>109</v>
      </c>
      <c r="M1" s="9" t="s">
        <v>110</v>
      </c>
      <c r="N1" s="9" t="s">
        <v>111</v>
      </c>
      <c r="O1" s="9" t="s">
        <v>20</v>
      </c>
      <c r="P1" s="9" t="s">
        <v>21</v>
      </c>
      <c r="Q1" s="9" t="s">
        <v>22</v>
      </c>
      <c r="R1" s="16" t="s">
        <v>112</v>
      </c>
      <c r="S1" s="16" t="s">
        <v>113</v>
      </c>
      <c r="T1" s="5" t="s">
        <v>114</v>
      </c>
      <c r="U1" s="5" t="s">
        <v>115</v>
      </c>
      <c r="V1" s="5" t="s">
        <v>116</v>
      </c>
      <c r="W1" s="10" t="s">
        <v>117</v>
      </c>
      <c r="X1" s="10" t="s">
        <v>118</v>
      </c>
      <c r="Y1" s="16" t="s">
        <v>3</v>
      </c>
      <c r="Z1" s="16" t="s">
        <v>4</v>
      </c>
      <c r="AA1" s="16" t="s">
        <v>5</v>
      </c>
      <c r="AB1" s="64" t="s">
        <v>48</v>
      </c>
      <c r="AC1" s="65" t="s">
        <v>49</v>
      </c>
      <c r="AD1" s="66" t="s">
        <v>55</v>
      </c>
    </row>
    <row r="2" spans="1:30" s="1" customFormat="1" x14ac:dyDescent="0.2">
      <c r="A2" s="127">
        <v>36161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16"/>
      <c r="S2" s="16"/>
      <c r="T2" s="5"/>
      <c r="U2" s="5"/>
      <c r="V2" s="5"/>
      <c r="W2" s="10"/>
      <c r="X2" s="10"/>
      <c r="Y2" s="16"/>
      <c r="Z2" s="16"/>
      <c r="AA2" s="16"/>
      <c r="AB2" s="64"/>
      <c r="AC2" s="65"/>
      <c r="AD2" s="66"/>
    </row>
    <row r="3" spans="1:30" s="1" customFormat="1" x14ac:dyDescent="0.2">
      <c r="A3" s="127">
        <v>36192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16"/>
      <c r="S3" s="16"/>
      <c r="T3" s="5"/>
      <c r="U3" s="5"/>
      <c r="V3" s="5"/>
      <c r="W3" s="10"/>
      <c r="X3" s="10"/>
      <c r="Y3" s="16"/>
      <c r="Z3" s="16"/>
      <c r="AA3" s="16"/>
      <c r="AB3" s="64"/>
      <c r="AC3" s="65"/>
      <c r="AD3" s="66"/>
    </row>
    <row r="4" spans="1:30" s="1" customFormat="1" x14ac:dyDescent="0.2">
      <c r="A4" s="127">
        <v>36220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16"/>
      <c r="S4" s="16"/>
      <c r="T4" s="5"/>
      <c r="U4" s="5"/>
      <c r="V4" s="5"/>
      <c r="W4" s="10"/>
      <c r="X4" s="10"/>
      <c r="Y4" s="16"/>
      <c r="Z4" s="16"/>
      <c r="AA4" s="16"/>
      <c r="AB4" s="64"/>
      <c r="AC4" s="65"/>
      <c r="AD4" s="66"/>
    </row>
    <row r="5" spans="1:30" s="1" customFormat="1" x14ac:dyDescent="0.2">
      <c r="A5" s="127">
        <v>36251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6"/>
      <c r="S5" s="16"/>
      <c r="T5" s="5"/>
      <c r="U5" s="5"/>
      <c r="V5" s="5"/>
      <c r="W5" s="10"/>
      <c r="X5" s="10"/>
      <c r="Y5" s="16"/>
      <c r="Z5" s="16"/>
      <c r="AA5" s="16"/>
      <c r="AB5" s="64"/>
      <c r="AC5" s="65"/>
      <c r="AD5" s="66"/>
    </row>
    <row r="6" spans="1:30" s="1" customFormat="1" x14ac:dyDescent="0.2">
      <c r="A6" s="127">
        <v>36281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16"/>
      <c r="S6" s="16"/>
      <c r="T6" s="5"/>
      <c r="U6" s="5"/>
      <c r="V6" s="5"/>
      <c r="W6" s="10"/>
      <c r="X6" s="10"/>
      <c r="Y6" s="16"/>
      <c r="Z6" s="16"/>
      <c r="AA6" s="16"/>
      <c r="AB6" s="64"/>
      <c r="AC6" s="65"/>
      <c r="AD6" s="66"/>
    </row>
    <row r="7" spans="1:30" s="1" customFormat="1" x14ac:dyDescent="0.2">
      <c r="A7" s="127">
        <v>36312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16"/>
      <c r="S7" s="16"/>
      <c r="T7" s="5"/>
      <c r="U7" s="5"/>
      <c r="V7" s="5"/>
      <c r="W7" s="10"/>
      <c r="X7" s="10"/>
      <c r="Y7" s="16"/>
      <c r="Z7" s="16"/>
      <c r="AA7" s="16"/>
      <c r="AB7" s="64"/>
      <c r="AC7" s="65"/>
      <c r="AD7" s="66"/>
    </row>
    <row r="8" spans="1:30" s="1" customFormat="1" x14ac:dyDescent="0.2">
      <c r="A8" s="127">
        <v>36342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16"/>
      <c r="S8" s="16"/>
      <c r="T8" s="5"/>
      <c r="U8" s="5"/>
      <c r="V8" s="5"/>
      <c r="W8" s="10"/>
      <c r="X8" s="10"/>
      <c r="Y8" s="16"/>
      <c r="Z8" s="16"/>
      <c r="AA8" s="16"/>
      <c r="AB8" s="64"/>
      <c r="AC8" s="65"/>
      <c r="AD8" s="66"/>
    </row>
    <row r="9" spans="1:30" s="1" customFormat="1" x14ac:dyDescent="0.2">
      <c r="A9" s="127">
        <v>36373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6"/>
      <c r="S9" s="16"/>
      <c r="T9" s="5"/>
      <c r="U9" s="5"/>
      <c r="V9" s="5"/>
      <c r="W9" s="10"/>
      <c r="X9" s="10"/>
      <c r="Y9" s="16"/>
      <c r="Z9" s="16"/>
      <c r="AA9" s="16"/>
      <c r="AB9" s="64"/>
      <c r="AC9" s="65"/>
      <c r="AD9" s="66"/>
    </row>
    <row r="10" spans="1:30" s="1" customFormat="1" x14ac:dyDescent="0.2">
      <c r="A10" s="127">
        <v>36404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16"/>
      <c r="S10" s="16"/>
      <c r="T10" s="5"/>
      <c r="U10" s="5"/>
      <c r="V10" s="5"/>
      <c r="W10" s="10"/>
      <c r="X10" s="10"/>
      <c r="Y10" s="16"/>
      <c r="Z10" s="16"/>
      <c r="AA10" s="16"/>
      <c r="AB10" s="64"/>
      <c r="AC10" s="65"/>
      <c r="AD10" s="66"/>
    </row>
    <row r="11" spans="1:30" s="1" customFormat="1" x14ac:dyDescent="0.2">
      <c r="A11" s="127">
        <v>36434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16"/>
      <c r="S11" s="16"/>
      <c r="T11" s="5"/>
      <c r="U11" s="5"/>
      <c r="V11" s="5"/>
      <c r="W11" s="10"/>
      <c r="X11" s="10"/>
      <c r="Y11" s="16"/>
      <c r="Z11" s="16"/>
      <c r="AA11" s="16"/>
      <c r="AB11" s="64"/>
      <c r="AC11" s="65"/>
      <c r="AD11" s="66"/>
    </row>
    <row r="12" spans="1:30" s="1" customFormat="1" x14ac:dyDescent="0.2">
      <c r="A12" s="127">
        <v>36465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16"/>
      <c r="S12" s="16"/>
      <c r="T12" s="5"/>
      <c r="U12" s="5"/>
      <c r="V12" s="5"/>
      <c r="W12" s="10"/>
      <c r="X12" s="10"/>
      <c r="Y12" s="16"/>
      <c r="Z12" s="16"/>
      <c r="AA12" s="16"/>
      <c r="AB12" s="64"/>
      <c r="AC12" s="65"/>
      <c r="AD12" s="66"/>
    </row>
    <row r="13" spans="1:30" s="1" customFormat="1" x14ac:dyDescent="0.2">
      <c r="A13" s="127">
        <v>36495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16"/>
      <c r="S13" s="16"/>
      <c r="T13" s="5"/>
      <c r="U13" s="5"/>
      <c r="V13" s="5"/>
      <c r="W13" s="10"/>
      <c r="X13" s="10"/>
      <c r="Y13" s="16"/>
      <c r="Z13" s="16"/>
      <c r="AA13" s="16"/>
      <c r="AB13" s="64"/>
      <c r="AC13" s="65"/>
      <c r="AD13" s="66"/>
    </row>
    <row r="14" spans="1:30" x14ac:dyDescent="0.2">
      <c r="A14" s="127">
        <v>36526</v>
      </c>
      <c r="B14" s="7">
        <v>35</v>
      </c>
      <c r="C14" s="7">
        <v>4320677</v>
      </c>
      <c r="D14" s="7">
        <v>123447</v>
      </c>
      <c r="E14" s="7">
        <v>119900</v>
      </c>
      <c r="F14" s="7">
        <v>48</v>
      </c>
      <c r="G14" s="7">
        <f t="shared" ref="G14:G45" si="0">(C14/AC14)*100</f>
        <v>4008657.2186678792</v>
      </c>
      <c r="H14" s="7">
        <f t="shared" ref="H14:H45" si="1">(D14/AC14)*100</f>
        <v>114532.21513038204</v>
      </c>
      <c r="I14" s="7">
        <f t="shared" ref="I14:I45" si="2">(E14/AC14)*100</f>
        <v>111241.36345259754</v>
      </c>
      <c r="J14" s="12">
        <v>23</v>
      </c>
      <c r="K14" s="7">
        <v>2004140</v>
      </c>
      <c r="L14" s="7">
        <v>87136</v>
      </c>
      <c r="M14" s="7">
        <v>85000</v>
      </c>
      <c r="N14" s="7">
        <v>85</v>
      </c>
      <c r="O14" s="7">
        <f t="shared" ref="O14:O45" si="3">(K14/AC14)*100</f>
        <v>1859410.0596321004</v>
      </c>
      <c r="P14" s="7">
        <f t="shared" ref="P14:P45" si="4">(L14/AC14)*100</f>
        <v>80843.431574691742</v>
      </c>
      <c r="Q14" s="7">
        <f t="shared" ref="Q14:Q45" si="5">(M14/AC14)*100</f>
        <v>78861.683848797242</v>
      </c>
      <c r="R14" s="7">
        <f t="shared" ref="R14:S201" si="6">B14+J14</f>
        <v>58</v>
      </c>
      <c r="S14" s="7">
        <f t="shared" ref="S14:S148" si="7">C14+K14</f>
        <v>6324817</v>
      </c>
      <c r="T14" s="17">
        <f t="shared" ref="T14:T137" si="8">W14*D14+X14*L14</f>
        <v>111941.16077334728</v>
      </c>
      <c r="U14" s="17">
        <f t="shared" ref="U14:U137" si="9">W14*E14+X14*M14</f>
        <v>108841.26328081902</v>
      </c>
      <c r="V14" s="17">
        <f t="shared" ref="V14:V61" si="10">W14*F14+X14*N14</f>
        <v>59.724162137813629</v>
      </c>
      <c r="W14" s="13">
        <f t="shared" ref="W14:W137" si="11">C14/(C14+K14)</f>
        <v>0.68313075303206405</v>
      </c>
      <c r="X14" s="13">
        <f>(1-W14)</f>
        <v>0.31686924696793595</v>
      </c>
      <c r="Y14" s="7">
        <f t="shared" ref="Y14:Y45" si="12">(S14/AC14)*100</f>
        <v>5868067.2782999799</v>
      </c>
      <c r="Z14" s="7">
        <f t="shared" ref="Z14:Z45" si="13">(T14/AC14)*100</f>
        <v>103857.27565382468</v>
      </c>
      <c r="AA14" s="7">
        <f t="shared" ref="AA14:AA45" si="14">(U14/AC14)*100</f>
        <v>100981.23875947829</v>
      </c>
      <c r="AB14" s="27">
        <v>164.9</v>
      </c>
      <c r="AC14" s="32">
        <f>(AB14/$AD$14)*100</f>
        <v>107.78364834685985</v>
      </c>
      <c r="AD14" s="67">
        <v>152.99166666666667</v>
      </c>
    </row>
    <row r="15" spans="1:30" x14ac:dyDescent="0.2">
      <c r="A15" s="127">
        <v>36557</v>
      </c>
      <c r="B15" s="7">
        <v>47</v>
      </c>
      <c r="C15" s="7">
        <v>5154020</v>
      </c>
      <c r="D15" s="7">
        <v>109660</v>
      </c>
      <c r="E15" s="7">
        <v>89900</v>
      </c>
      <c r="F15" s="7">
        <v>107</v>
      </c>
      <c r="G15" s="7">
        <f t="shared" si="0"/>
        <v>4752996.4426361267</v>
      </c>
      <c r="H15" s="7">
        <f t="shared" si="1"/>
        <v>101127.58388587502</v>
      </c>
      <c r="I15" s="7">
        <f t="shared" si="2"/>
        <v>82905.068314245538</v>
      </c>
      <c r="J15" s="12">
        <v>13</v>
      </c>
      <c r="K15" s="7">
        <v>982250</v>
      </c>
      <c r="L15" s="7">
        <v>75557</v>
      </c>
      <c r="M15" s="7">
        <v>66900</v>
      </c>
      <c r="N15" s="7">
        <v>61</v>
      </c>
      <c r="O15" s="7">
        <f t="shared" si="3"/>
        <v>905823.17410086398</v>
      </c>
      <c r="P15" s="7">
        <f t="shared" si="4"/>
        <v>69678.06725939321</v>
      </c>
      <c r="Q15" s="7">
        <f t="shared" si="5"/>
        <v>61694.650391802294</v>
      </c>
      <c r="R15" s="7">
        <f t="shared" si="6"/>
        <v>60</v>
      </c>
      <c r="S15" s="7">
        <f t="shared" si="7"/>
        <v>6136270</v>
      </c>
      <c r="T15" s="17">
        <f t="shared" si="8"/>
        <v>104201.03685952541</v>
      </c>
      <c r="U15" s="17">
        <f t="shared" si="9"/>
        <v>86218.325301852761</v>
      </c>
      <c r="V15" s="17">
        <f t="shared" si="10"/>
        <v>99.636650603705505</v>
      </c>
      <c r="W15" s="13">
        <f t="shared" si="11"/>
        <v>0.83992718703707625</v>
      </c>
      <c r="X15" s="13">
        <f t="shared" ref="X15:X137" si="15">(1-W15)</f>
        <v>0.16007281296292375</v>
      </c>
      <c r="Y15" s="7">
        <f t="shared" si="12"/>
        <v>5658819.6167369904</v>
      </c>
      <c r="Z15" s="7">
        <f t="shared" si="13"/>
        <v>96093.37129314983</v>
      </c>
      <c r="AA15" s="7">
        <f t="shared" si="14"/>
        <v>79509.857053280837</v>
      </c>
      <c r="AB15" s="27">
        <v>165.9</v>
      </c>
      <c r="AC15" s="32">
        <f t="shared" ref="AC15:AC78" si="16">(AB15/$AD$14)*100</f>
        <v>108.43727871888447</v>
      </c>
    </row>
    <row r="16" spans="1:30" x14ac:dyDescent="0.2">
      <c r="A16" s="127">
        <v>36586</v>
      </c>
      <c r="B16" s="7">
        <v>93</v>
      </c>
      <c r="C16" s="7">
        <v>9572850</v>
      </c>
      <c r="D16" s="7">
        <v>102933</v>
      </c>
      <c r="E16" s="7">
        <v>97200</v>
      </c>
      <c r="F16" s="7">
        <v>72</v>
      </c>
      <c r="G16" s="7">
        <f t="shared" si="0"/>
        <v>8764609.6723518856</v>
      </c>
      <c r="H16" s="7">
        <f t="shared" si="1"/>
        <v>94242.317324955133</v>
      </c>
      <c r="I16" s="7">
        <f t="shared" si="2"/>
        <v>88993.35727109517</v>
      </c>
      <c r="J16" s="12">
        <v>27</v>
      </c>
      <c r="K16" s="7">
        <v>2446600</v>
      </c>
      <c r="L16" s="7">
        <v>90614</v>
      </c>
      <c r="M16" s="7">
        <v>81000</v>
      </c>
      <c r="N16" s="7">
        <v>72</v>
      </c>
      <c r="O16" s="7">
        <f t="shared" si="3"/>
        <v>2240032.3857969283</v>
      </c>
      <c r="P16" s="7">
        <f t="shared" si="4"/>
        <v>82963.416417314991</v>
      </c>
      <c r="Q16" s="7">
        <f t="shared" si="5"/>
        <v>74161.131059245978</v>
      </c>
      <c r="R16" s="7">
        <f t="shared" si="6"/>
        <v>120</v>
      </c>
      <c r="S16" s="7">
        <f t="shared" si="7"/>
        <v>12019450</v>
      </c>
      <c r="T16" s="17">
        <f t="shared" si="8"/>
        <v>100425.42557687747</v>
      </c>
      <c r="U16" s="17">
        <f t="shared" si="9"/>
        <v>93902.434803589174</v>
      </c>
      <c r="V16" s="17">
        <f t="shared" si="10"/>
        <v>72</v>
      </c>
      <c r="W16" s="13">
        <f t="shared" si="11"/>
        <v>0.79644659281414709</v>
      </c>
      <c r="X16" s="13">
        <f t="shared" si="15"/>
        <v>0.20355340718585291</v>
      </c>
      <c r="Y16" s="7">
        <f t="shared" si="12"/>
        <v>11004642.058148814</v>
      </c>
      <c r="Z16" s="7">
        <f t="shared" si="13"/>
        <v>91946.458615893367</v>
      </c>
      <c r="AA16" s="7">
        <f t="shared" si="14"/>
        <v>85974.207089521937</v>
      </c>
      <c r="AB16" s="27">
        <v>167.1</v>
      </c>
      <c r="AC16" s="32">
        <f t="shared" si="16"/>
        <v>109.221635165314</v>
      </c>
    </row>
    <row r="17" spans="1:29" x14ac:dyDescent="0.2">
      <c r="A17" s="127">
        <v>36617</v>
      </c>
      <c r="B17" s="7">
        <v>75</v>
      </c>
      <c r="C17" s="7">
        <v>8221713</v>
      </c>
      <c r="D17" s="7">
        <v>109622</v>
      </c>
      <c r="E17" s="7">
        <v>95000</v>
      </c>
      <c r="F17" s="7">
        <v>67</v>
      </c>
      <c r="G17" s="7">
        <f t="shared" si="0"/>
        <v>7532057.3336826358</v>
      </c>
      <c r="H17" s="7">
        <f t="shared" si="1"/>
        <v>100426.66157684632</v>
      </c>
      <c r="I17" s="7">
        <f t="shared" si="2"/>
        <v>87031.187624750513</v>
      </c>
      <c r="J17" s="12">
        <v>37</v>
      </c>
      <c r="K17" s="7">
        <v>3527150</v>
      </c>
      <c r="L17" s="7">
        <v>95328</v>
      </c>
      <c r="M17" s="7">
        <v>84000</v>
      </c>
      <c r="N17" s="7">
        <v>84</v>
      </c>
      <c r="O17" s="7">
        <f t="shared" si="3"/>
        <v>3231284.7729540919</v>
      </c>
      <c r="P17" s="7">
        <f t="shared" si="4"/>
        <v>87331.674251497025</v>
      </c>
      <c r="Q17" s="7">
        <f t="shared" si="5"/>
        <v>76953.892215568878</v>
      </c>
      <c r="R17" s="7">
        <f t="shared" si="6"/>
        <v>112</v>
      </c>
      <c r="S17" s="7">
        <f t="shared" si="7"/>
        <v>11748863</v>
      </c>
      <c r="T17" s="17">
        <f t="shared" si="8"/>
        <v>105330.76925707619</v>
      </c>
      <c r="U17" s="17">
        <f t="shared" si="9"/>
        <v>91697.667680693863</v>
      </c>
      <c r="V17" s="17">
        <f t="shared" si="10"/>
        <v>72.103604493473114</v>
      </c>
      <c r="W17" s="13">
        <f t="shared" si="11"/>
        <v>0.69978797097216983</v>
      </c>
      <c r="X17" s="13">
        <f t="shared" si="15"/>
        <v>0.30021202902783017</v>
      </c>
      <c r="Y17" s="7">
        <f t="shared" si="12"/>
        <v>10763342.106636729</v>
      </c>
      <c r="Z17" s="7">
        <f t="shared" si="13"/>
        <v>96495.388861809479</v>
      </c>
      <c r="AA17" s="7">
        <f t="shared" si="14"/>
        <v>84005.862322847242</v>
      </c>
      <c r="AB17" s="27">
        <v>167</v>
      </c>
      <c r="AC17" s="32">
        <f t="shared" si="16"/>
        <v>109.15627212811154</v>
      </c>
    </row>
    <row r="18" spans="1:29" x14ac:dyDescent="0.2">
      <c r="A18" s="127">
        <v>36647</v>
      </c>
      <c r="B18" s="7">
        <v>121</v>
      </c>
      <c r="C18" s="7">
        <v>13848931</v>
      </c>
      <c r="D18" s="7">
        <v>114453</v>
      </c>
      <c r="E18" s="7">
        <v>98000</v>
      </c>
      <c r="F18" s="7">
        <v>54</v>
      </c>
      <c r="G18" s="7">
        <f t="shared" si="0"/>
        <v>12649379.314875621</v>
      </c>
      <c r="H18" s="7">
        <f t="shared" si="1"/>
        <v>104539.43417910447</v>
      </c>
      <c r="I18" s="7">
        <f t="shared" si="2"/>
        <v>89511.542288557219</v>
      </c>
      <c r="J18" s="12">
        <v>44</v>
      </c>
      <c r="K18" s="7">
        <v>4895500</v>
      </c>
      <c r="L18" s="7">
        <v>111261</v>
      </c>
      <c r="M18" s="7">
        <v>110000</v>
      </c>
      <c r="N18" s="7">
        <v>82</v>
      </c>
      <c r="O18" s="7">
        <f t="shared" si="3"/>
        <v>4471466.8905472634</v>
      </c>
      <c r="P18" s="7">
        <f t="shared" si="4"/>
        <v>101623.91537313434</v>
      </c>
      <c r="Q18" s="7">
        <f t="shared" si="5"/>
        <v>100472.13930348259</v>
      </c>
      <c r="R18" s="7">
        <f t="shared" si="6"/>
        <v>165</v>
      </c>
      <c r="S18" s="7">
        <f t="shared" si="7"/>
        <v>18744431</v>
      </c>
      <c r="T18" s="17">
        <f t="shared" si="8"/>
        <v>113619.34247259893</v>
      </c>
      <c r="U18" s="17">
        <f t="shared" si="9"/>
        <v>101134.05085489125</v>
      </c>
      <c r="V18" s="17">
        <f t="shared" si="10"/>
        <v>61.312785328079578</v>
      </c>
      <c r="W18" s="13">
        <f t="shared" si="11"/>
        <v>0.73882909542572939</v>
      </c>
      <c r="X18" s="13">
        <f t="shared" si="15"/>
        <v>0.26117090457427061</v>
      </c>
      <c r="Y18" s="7">
        <f t="shared" si="12"/>
        <v>17120846.205422886</v>
      </c>
      <c r="Z18" s="7">
        <f t="shared" si="13"/>
        <v>103777.98549524596</v>
      </c>
      <c r="AA18" s="7">
        <f t="shared" si="14"/>
        <v>92374.131325619324</v>
      </c>
      <c r="AB18" s="27">
        <v>167.5</v>
      </c>
      <c r="AC18" s="32">
        <f t="shared" si="16"/>
        <v>109.48308731412386</v>
      </c>
    </row>
    <row r="19" spans="1:29" x14ac:dyDescent="0.2">
      <c r="A19" s="127">
        <v>36678</v>
      </c>
      <c r="B19" s="7">
        <v>143</v>
      </c>
      <c r="C19" s="7">
        <v>18461345</v>
      </c>
      <c r="D19" s="7">
        <v>129100</v>
      </c>
      <c r="E19" s="7">
        <v>119900</v>
      </c>
      <c r="F19" s="7">
        <v>55</v>
      </c>
      <c r="G19" s="7">
        <f t="shared" si="0"/>
        <v>16643676.726330781</v>
      </c>
      <c r="H19" s="7">
        <f t="shared" si="1"/>
        <v>116389.06403457084</v>
      </c>
      <c r="I19" s="7">
        <f t="shared" si="2"/>
        <v>108094.87821646043</v>
      </c>
      <c r="J19" s="12">
        <v>46</v>
      </c>
      <c r="K19" s="7">
        <v>4750700</v>
      </c>
      <c r="L19" s="7">
        <v>103276</v>
      </c>
      <c r="M19" s="7">
        <v>93250</v>
      </c>
      <c r="N19" s="7">
        <v>79</v>
      </c>
      <c r="O19" s="7">
        <f t="shared" si="3"/>
        <v>4282955.2789235907</v>
      </c>
      <c r="P19" s="7">
        <f t="shared" si="4"/>
        <v>93107.645059909657</v>
      </c>
      <c r="Q19" s="7">
        <f t="shared" si="5"/>
        <v>84068.78560204283</v>
      </c>
      <c r="R19" s="7">
        <f t="shared" si="6"/>
        <v>189</v>
      </c>
      <c r="S19" s="7">
        <f t="shared" si="7"/>
        <v>23212045</v>
      </c>
      <c r="T19" s="17">
        <f t="shared" si="8"/>
        <v>123814.72346361555</v>
      </c>
      <c r="U19" s="17">
        <f t="shared" si="9"/>
        <v>114445.6699312792</v>
      </c>
      <c r="V19" s="17">
        <f t="shared" si="10"/>
        <v>59.91196704124949</v>
      </c>
      <c r="W19" s="13">
        <f t="shared" si="11"/>
        <v>0.79533470661460459</v>
      </c>
      <c r="X19" s="13">
        <f t="shared" si="15"/>
        <v>0.20466529338539541</v>
      </c>
      <c r="Y19" s="7">
        <f t="shared" si="12"/>
        <v>20926632.005254373</v>
      </c>
      <c r="Z19" s="7">
        <f t="shared" si="13"/>
        <v>111624.16558969348</v>
      </c>
      <c r="AA19" s="7">
        <f t="shared" si="14"/>
        <v>103177.57092262595</v>
      </c>
      <c r="AB19" s="27">
        <v>169.7</v>
      </c>
      <c r="AC19" s="32">
        <f t="shared" si="16"/>
        <v>110.92107413257801</v>
      </c>
    </row>
    <row r="20" spans="1:29" x14ac:dyDescent="0.2">
      <c r="A20" s="127">
        <v>36708</v>
      </c>
      <c r="B20" s="7">
        <v>99</v>
      </c>
      <c r="C20" s="7">
        <v>12860803</v>
      </c>
      <c r="D20" s="7">
        <v>129907</v>
      </c>
      <c r="E20" s="7">
        <v>124500</v>
      </c>
      <c r="F20" s="7">
        <v>41</v>
      </c>
      <c r="G20" s="7">
        <f t="shared" si="0"/>
        <v>11656372.545270536</v>
      </c>
      <c r="H20" s="7">
        <f t="shared" si="1"/>
        <v>117741.04527053711</v>
      </c>
      <c r="I20" s="7">
        <f t="shared" si="2"/>
        <v>112840.41765402842</v>
      </c>
      <c r="J20" s="12">
        <v>28</v>
      </c>
      <c r="K20" s="7">
        <v>2984850</v>
      </c>
      <c r="L20" s="7">
        <v>106601</v>
      </c>
      <c r="M20" s="7">
        <v>86000</v>
      </c>
      <c r="N20" s="7">
        <v>34</v>
      </c>
      <c r="O20" s="7">
        <f t="shared" si="3"/>
        <v>2705315.0251777251</v>
      </c>
      <c r="P20" s="7">
        <f t="shared" si="4"/>
        <v>96617.681625197467</v>
      </c>
      <c r="Q20" s="7">
        <f t="shared" si="5"/>
        <v>77945.991311216421</v>
      </c>
      <c r="R20" s="7">
        <f t="shared" si="6"/>
        <v>127</v>
      </c>
      <c r="S20" s="7">
        <f t="shared" si="7"/>
        <v>15845653</v>
      </c>
      <c r="T20" s="17">
        <f t="shared" si="8"/>
        <v>125516.84239021264</v>
      </c>
      <c r="U20" s="17">
        <f t="shared" si="9"/>
        <v>117247.74444448581</v>
      </c>
      <c r="V20" s="17">
        <f t="shared" si="10"/>
        <v>39.681408080815601</v>
      </c>
      <c r="W20" s="13">
        <f t="shared" si="11"/>
        <v>0.8116297258308004</v>
      </c>
      <c r="X20" s="13">
        <f t="shared" si="15"/>
        <v>0.1883702741691996</v>
      </c>
      <c r="Y20" s="7">
        <f t="shared" si="12"/>
        <v>14361687.570448261</v>
      </c>
      <c r="Z20" s="7">
        <f t="shared" si="13"/>
        <v>113762.03146928879</v>
      </c>
      <c r="AA20" s="7">
        <f t="shared" si="14"/>
        <v>106267.34499685599</v>
      </c>
      <c r="AB20" s="27">
        <v>168.8</v>
      </c>
      <c r="AC20" s="32">
        <f t="shared" si="16"/>
        <v>110.33280679775588</v>
      </c>
    </row>
    <row r="21" spans="1:29" x14ac:dyDescent="0.2">
      <c r="A21" s="127">
        <v>36739</v>
      </c>
      <c r="B21" s="7">
        <v>109</v>
      </c>
      <c r="C21" s="7">
        <v>12771349</v>
      </c>
      <c r="D21" s="7">
        <v>117168</v>
      </c>
      <c r="E21" s="7">
        <v>105500</v>
      </c>
      <c r="F21" s="7">
        <v>55</v>
      </c>
      <c r="G21" s="7">
        <f t="shared" si="0"/>
        <v>11616587.212197782</v>
      </c>
      <c r="H21" s="7">
        <f t="shared" si="1"/>
        <v>106573.88585017838</v>
      </c>
      <c r="I21" s="7">
        <f t="shared" si="2"/>
        <v>95960.8848592945</v>
      </c>
      <c r="J21" s="12">
        <v>30</v>
      </c>
      <c r="K21" s="7">
        <v>2830500</v>
      </c>
      <c r="L21" s="7">
        <v>94350</v>
      </c>
      <c r="M21" s="7">
        <v>87000</v>
      </c>
      <c r="N21" s="7">
        <v>80</v>
      </c>
      <c r="O21" s="7">
        <f t="shared" si="3"/>
        <v>2574571.417954816</v>
      </c>
      <c r="P21" s="7">
        <f t="shared" si="4"/>
        <v>85819.047265160538</v>
      </c>
      <c r="Q21" s="7">
        <f t="shared" si="5"/>
        <v>79133.620689655188</v>
      </c>
      <c r="R21" s="7">
        <f t="shared" si="6"/>
        <v>139</v>
      </c>
      <c r="S21" s="7">
        <f t="shared" si="7"/>
        <v>15601849</v>
      </c>
      <c r="T21" s="17">
        <f t="shared" si="8"/>
        <v>113028.34007892269</v>
      </c>
      <c r="U21" s="17">
        <f t="shared" si="9"/>
        <v>102143.71511350994</v>
      </c>
      <c r="V21" s="17">
        <f t="shared" si="10"/>
        <v>59.535520116878459</v>
      </c>
      <c r="W21" s="13">
        <f t="shared" si="11"/>
        <v>0.81857919532486179</v>
      </c>
      <c r="X21" s="13">
        <f t="shared" si="15"/>
        <v>0.18142080467513821</v>
      </c>
      <c r="Y21" s="7">
        <f t="shared" si="12"/>
        <v>14191158.6301526</v>
      </c>
      <c r="Z21" s="7">
        <f t="shared" si="13"/>
        <v>102808.52633318181</v>
      </c>
      <c r="AA21" s="7">
        <f t="shared" si="14"/>
        <v>92908.069053157422</v>
      </c>
      <c r="AB21" s="27">
        <v>168.2</v>
      </c>
      <c r="AC21" s="32">
        <f t="shared" si="16"/>
        <v>109.94062857454108</v>
      </c>
    </row>
    <row r="22" spans="1:29" x14ac:dyDescent="0.2">
      <c r="A22" s="127">
        <v>36770</v>
      </c>
      <c r="B22" s="7">
        <v>82</v>
      </c>
      <c r="C22" s="7">
        <v>10332211</v>
      </c>
      <c r="D22" s="7">
        <v>126002</v>
      </c>
      <c r="E22" s="7">
        <v>110000</v>
      </c>
      <c r="F22" s="7">
        <v>61</v>
      </c>
      <c r="G22" s="7">
        <f t="shared" si="0"/>
        <v>9298483.4190686271</v>
      </c>
      <c r="H22" s="7">
        <f t="shared" si="1"/>
        <v>113395.62343137256</v>
      </c>
      <c r="I22" s="7">
        <f t="shared" si="2"/>
        <v>98994.607843137259</v>
      </c>
      <c r="J22" s="12">
        <v>35</v>
      </c>
      <c r="K22" s="7">
        <v>4065650</v>
      </c>
      <c r="L22" s="7">
        <v>116161</v>
      </c>
      <c r="M22" s="7">
        <v>89900</v>
      </c>
      <c r="N22" s="7">
        <v>64</v>
      </c>
      <c r="O22" s="7">
        <f t="shared" si="3"/>
        <v>3658885.7034313725</v>
      </c>
      <c r="P22" s="7">
        <f t="shared" si="4"/>
        <v>104539.20583333334</v>
      </c>
      <c r="Q22" s="7">
        <f t="shared" si="5"/>
        <v>80905.593137254909</v>
      </c>
      <c r="R22" s="7">
        <f t="shared" si="6"/>
        <v>117</v>
      </c>
      <c r="S22" s="7">
        <f t="shared" si="7"/>
        <v>14397861</v>
      </c>
      <c r="T22" s="17">
        <f t="shared" si="8"/>
        <v>123223.11071568201</v>
      </c>
      <c r="U22" s="17">
        <f t="shared" si="9"/>
        <v>104324.1871136275</v>
      </c>
      <c r="V22" s="17">
        <f t="shared" si="10"/>
        <v>61.847136251697385</v>
      </c>
      <c r="W22" s="13">
        <f t="shared" si="11"/>
        <v>0.71762124943420413</v>
      </c>
      <c r="X22" s="13">
        <f t="shared" si="15"/>
        <v>0.28237875056579587</v>
      </c>
      <c r="Y22" s="7">
        <f t="shared" si="12"/>
        <v>12957369.122500001</v>
      </c>
      <c r="Z22" s="7">
        <f t="shared" si="13"/>
        <v>110894.75929554933</v>
      </c>
      <c r="AA22" s="7">
        <f t="shared" si="14"/>
        <v>93886.654471523885</v>
      </c>
      <c r="AB22" s="27">
        <v>170</v>
      </c>
      <c r="AC22" s="32">
        <f t="shared" si="16"/>
        <v>111.11716324418541</v>
      </c>
    </row>
    <row r="23" spans="1:29" x14ac:dyDescent="0.2">
      <c r="A23" s="127">
        <v>36800</v>
      </c>
      <c r="B23" s="7">
        <v>94</v>
      </c>
      <c r="C23" s="7">
        <v>11317487</v>
      </c>
      <c r="D23" s="7">
        <v>120398</v>
      </c>
      <c r="E23" s="7">
        <v>99250</v>
      </c>
      <c r="F23" s="7">
        <v>54</v>
      </c>
      <c r="G23" s="7">
        <f t="shared" si="0"/>
        <v>10179195.759014305</v>
      </c>
      <c r="H23" s="7">
        <f t="shared" si="1"/>
        <v>108288.59896139524</v>
      </c>
      <c r="I23" s="7">
        <f t="shared" si="2"/>
        <v>89267.624436605911</v>
      </c>
      <c r="J23" s="12">
        <v>34</v>
      </c>
      <c r="K23" s="7">
        <v>3310700</v>
      </c>
      <c r="L23" s="7">
        <v>97373</v>
      </c>
      <c r="M23" s="7">
        <v>86350</v>
      </c>
      <c r="N23" s="7">
        <v>74</v>
      </c>
      <c r="O23" s="7">
        <f t="shared" si="3"/>
        <v>2977716.1130707427</v>
      </c>
      <c r="P23" s="7">
        <f t="shared" si="4"/>
        <v>87579.409514011364</v>
      </c>
      <c r="Q23" s="7">
        <f t="shared" si="5"/>
        <v>77665.081814618854</v>
      </c>
      <c r="R23" s="7">
        <f t="shared" si="6"/>
        <v>128</v>
      </c>
      <c r="S23" s="7">
        <f t="shared" si="7"/>
        <v>14628187</v>
      </c>
      <c r="T23" s="17">
        <f t="shared" si="8"/>
        <v>115186.90531683796</v>
      </c>
      <c r="U23" s="17">
        <f t="shared" si="9"/>
        <v>96330.42903744668</v>
      </c>
      <c r="V23" s="17">
        <f t="shared" si="10"/>
        <v>58.526466608609809</v>
      </c>
      <c r="W23" s="13">
        <f t="shared" si="11"/>
        <v>0.77367666956950987</v>
      </c>
      <c r="X23" s="13">
        <f t="shared" si="15"/>
        <v>0.22632333043049013</v>
      </c>
      <c r="Y23" s="7">
        <f t="shared" si="12"/>
        <v>13156911.872085048</v>
      </c>
      <c r="Z23" s="7">
        <f t="shared" si="13"/>
        <v>103601.62623514737</v>
      </c>
      <c r="AA23" s="7">
        <f t="shared" si="14"/>
        <v>86641.698348936101</v>
      </c>
      <c r="AB23" s="27">
        <v>170.1</v>
      </c>
      <c r="AC23" s="32">
        <f t="shared" si="16"/>
        <v>111.18252628138788</v>
      </c>
    </row>
    <row r="24" spans="1:29" x14ac:dyDescent="0.2">
      <c r="A24" s="127">
        <v>36831</v>
      </c>
      <c r="B24" s="7">
        <v>81</v>
      </c>
      <c r="C24" s="7">
        <v>10028500</v>
      </c>
      <c r="D24" s="7">
        <v>123808</v>
      </c>
      <c r="E24" s="7">
        <v>118000</v>
      </c>
      <c r="F24" s="7">
        <v>69</v>
      </c>
      <c r="G24" s="7">
        <f t="shared" si="0"/>
        <v>9009259.7132511269</v>
      </c>
      <c r="H24" s="7">
        <f t="shared" si="1"/>
        <v>111224.85183010374</v>
      </c>
      <c r="I24" s="7">
        <f t="shared" si="2"/>
        <v>106007.14425523586</v>
      </c>
      <c r="J24" s="12">
        <v>23</v>
      </c>
      <c r="K24" s="7">
        <v>1998750</v>
      </c>
      <c r="L24" s="7">
        <v>86902</v>
      </c>
      <c r="M24" s="7">
        <v>83000</v>
      </c>
      <c r="N24" s="7">
        <v>75</v>
      </c>
      <c r="O24" s="7">
        <f t="shared" si="3"/>
        <v>1795608.3015267176</v>
      </c>
      <c r="P24" s="7">
        <f t="shared" si="4"/>
        <v>78069.769915834797</v>
      </c>
      <c r="Q24" s="7">
        <f t="shared" si="5"/>
        <v>74564.347230377767</v>
      </c>
      <c r="R24" s="7">
        <f t="shared" si="6"/>
        <v>104</v>
      </c>
      <c r="S24" s="7">
        <f t="shared" si="7"/>
        <v>12027250</v>
      </c>
      <c r="T24" s="17">
        <f t="shared" si="8"/>
        <v>117674.77191377913</v>
      </c>
      <c r="U24" s="17">
        <f t="shared" si="9"/>
        <v>112183.5207549523</v>
      </c>
      <c r="V24" s="17">
        <f t="shared" si="10"/>
        <v>69.997110727722458</v>
      </c>
      <c r="W24" s="13">
        <f t="shared" si="11"/>
        <v>0.8338148787129227</v>
      </c>
      <c r="X24" s="13">
        <f t="shared" si="15"/>
        <v>0.1661851212870773</v>
      </c>
      <c r="Y24" s="7">
        <f t="shared" si="12"/>
        <v>10804868.014777843</v>
      </c>
      <c r="Z24" s="7">
        <f t="shared" si="13"/>
        <v>105714.97052089799</v>
      </c>
      <c r="AA24" s="7">
        <f t="shared" si="14"/>
        <v>100781.81921805488</v>
      </c>
      <c r="AB24" s="27">
        <v>170.3</v>
      </c>
      <c r="AC24" s="32">
        <f t="shared" si="16"/>
        <v>111.3132523557928</v>
      </c>
    </row>
    <row r="25" spans="1:29" x14ac:dyDescent="0.2">
      <c r="A25" s="127">
        <v>36861</v>
      </c>
      <c r="B25" s="7">
        <v>62</v>
      </c>
      <c r="C25" s="7">
        <v>7407880</v>
      </c>
      <c r="D25" s="7">
        <v>119481</v>
      </c>
      <c r="E25" s="7">
        <v>104450</v>
      </c>
      <c r="F25" s="7">
        <v>71</v>
      </c>
      <c r="G25" s="7">
        <f t="shared" si="0"/>
        <v>6658894.8746572668</v>
      </c>
      <c r="H25" s="7">
        <f t="shared" si="1"/>
        <v>107400.68933607521</v>
      </c>
      <c r="I25" s="7">
        <f t="shared" si="2"/>
        <v>93889.421758715253</v>
      </c>
      <c r="J25" s="12">
        <v>24</v>
      </c>
      <c r="K25" s="7">
        <v>2480210</v>
      </c>
      <c r="L25" s="7">
        <v>103342</v>
      </c>
      <c r="M25" s="7">
        <v>84500</v>
      </c>
      <c r="N25" s="7">
        <v>62</v>
      </c>
      <c r="O25" s="7">
        <f t="shared" si="3"/>
        <v>2229444.5451429691</v>
      </c>
      <c r="P25" s="7">
        <f t="shared" si="4"/>
        <v>92893.447806502154</v>
      </c>
      <c r="Q25" s="7">
        <f t="shared" si="5"/>
        <v>75956.497258127711</v>
      </c>
      <c r="R25" s="7">
        <f t="shared" si="6"/>
        <v>86</v>
      </c>
      <c r="S25" s="7">
        <f t="shared" si="7"/>
        <v>9888090</v>
      </c>
      <c r="T25" s="17">
        <f t="shared" si="8"/>
        <v>115432.88664443791</v>
      </c>
      <c r="U25" s="17">
        <f t="shared" si="9"/>
        <v>99445.98107420138</v>
      </c>
      <c r="V25" s="17">
        <f t="shared" si="10"/>
        <v>68.742547853023183</v>
      </c>
      <c r="W25" s="13">
        <f t="shared" si="11"/>
        <v>0.74917198366924254</v>
      </c>
      <c r="X25" s="13">
        <f t="shared" si="15"/>
        <v>0.25082801633075746</v>
      </c>
      <c r="Y25" s="7">
        <f t="shared" si="12"/>
        <v>8888339.4198002368</v>
      </c>
      <c r="Z25" s="7">
        <f t="shared" si="13"/>
        <v>103761.86672078123</v>
      </c>
      <c r="AA25" s="7">
        <f t="shared" si="14"/>
        <v>89391.341879223619</v>
      </c>
      <c r="AB25" s="27">
        <v>170.2</v>
      </c>
      <c r="AC25" s="32">
        <f t="shared" si="16"/>
        <v>111.24788931859032</v>
      </c>
    </row>
    <row r="26" spans="1:29" x14ac:dyDescent="0.2">
      <c r="A26" s="127">
        <v>36892</v>
      </c>
      <c r="B26" s="7">
        <v>55</v>
      </c>
      <c r="C26" s="7">
        <v>6140500</v>
      </c>
      <c r="D26" s="7">
        <v>111645.45454545454</v>
      </c>
      <c r="E26" s="7">
        <v>112000</v>
      </c>
      <c r="F26" s="7">
        <v>83</v>
      </c>
      <c r="G26" s="7">
        <f t="shared" si="0"/>
        <v>5465068.8142330814</v>
      </c>
      <c r="H26" s="7">
        <f t="shared" si="1"/>
        <v>99364.887531510569</v>
      </c>
      <c r="I26" s="7">
        <f t="shared" si="2"/>
        <v>99680.434361062638</v>
      </c>
      <c r="J26" s="7">
        <v>17</v>
      </c>
      <c r="K26" s="7">
        <v>1701900</v>
      </c>
      <c r="L26" s="7">
        <v>100111.76470588235</v>
      </c>
      <c r="M26" s="7">
        <v>90000</v>
      </c>
      <c r="N26" s="7">
        <v>132</v>
      </c>
      <c r="O26" s="7">
        <f t="shared" si="3"/>
        <v>1514697.60034904</v>
      </c>
      <c r="P26" s="7">
        <f t="shared" si="4"/>
        <v>89099.858844061178</v>
      </c>
      <c r="Q26" s="7">
        <f t="shared" si="5"/>
        <v>80100.349040139612</v>
      </c>
      <c r="R26" s="7">
        <f t="shared" si="6"/>
        <v>72</v>
      </c>
      <c r="S26" s="7">
        <f t="shared" si="7"/>
        <v>7842400</v>
      </c>
      <c r="T26" s="17">
        <f t="shared" si="8"/>
        <v>109142.49795844445</v>
      </c>
      <c r="U26" s="17">
        <f t="shared" si="9"/>
        <v>107225.72171784147</v>
      </c>
      <c r="V26" s="17">
        <f t="shared" si="10"/>
        <v>93.633619810262161</v>
      </c>
      <c r="W26" s="13">
        <f t="shared" si="11"/>
        <v>0.78298735081097626</v>
      </c>
      <c r="X26" s="13">
        <f t="shared" si="15"/>
        <v>0.21701264918902374</v>
      </c>
      <c r="Y26" s="7">
        <f t="shared" si="12"/>
        <v>6979766.4145821212</v>
      </c>
      <c r="Z26" s="7">
        <f t="shared" si="13"/>
        <v>97137.246462045849</v>
      </c>
      <c r="AA26" s="7">
        <f t="shared" si="14"/>
        <v>95431.308174222009</v>
      </c>
      <c r="AB26" s="27">
        <v>171.9</v>
      </c>
      <c r="AC26" s="32">
        <f t="shared" si="16"/>
        <v>112.35906095103219</v>
      </c>
    </row>
    <row r="27" spans="1:29" x14ac:dyDescent="0.2">
      <c r="A27" s="127">
        <v>36923</v>
      </c>
      <c r="B27" s="7">
        <v>52</v>
      </c>
      <c r="C27" s="7">
        <v>7060515</v>
      </c>
      <c r="D27" s="7">
        <v>135779.13461538462</v>
      </c>
      <c r="E27" s="7">
        <v>113950</v>
      </c>
      <c r="F27" s="7">
        <v>77</v>
      </c>
      <c r="G27" s="7">
        <f t="shared" si="0"/>
        <v>6276583.1340790242</v>
      </c>
      <c r="H27" s="7">
        <f t="shared" si="1"/>
        <v>120703.52180921202</v>
      </c>
      <c r="I27" s="7">
        <f t="shared" si="2"/>
        <v>101298.08493124154</v>
      </c>
      <c r="J27" s="7">
        <v>20</v>
      </c>
      <c r="K27" s="7">
        <v>2142300</v>
      </c>
      <c r="L27" s="7">
        <v>107115</v>
      </c>
      <c r="M27" s="7">
        <v>100500</v>
      </c>
      <c r="N27" s="7">
        <v>98</v>
      </c>
      <c r="O27" s="7">
        <f t="shared" si="3"/>
        <v>1904439.5554909937</v>
      </c>
      <c r="P27" s="7">
        <f t="shared" si="4"/>
        <v>95221.977774549683</v>
      </c>
      <c r="Q27" s="7">
        <f t="shared" si="5"/>
        <v>89341.443927948872</v>
      </c>
      <c r="R27" s="7">
        <f t="shared" si="6"/>
        <v>72</v>
      </c>
      <c r="S27" s="7">
        <f t="shared" si="7"/>
        <v>9202815</v>
      </c>
      <c r="T27" s="17">
        <f t="shared" si="8"/>
        <v>129106.48330309175</v>
      </c>
      <c r="U27" s="17">
        <f t="shared" si="9"/>
        <v>110819.00855879424</v>
      </c>
      <c r="V27" s="17">
        <f t="shared" si="10"/>
        <v>81.888536822700445</v>
      </c>
      <c r="W27" s="13">
        <f t="shared" si="11"/>
        <v>0.76721253225235975</v>
      </c>
      <c r="X27" s="13">
        <f t="shared" si="15"/>
        <v>0.23278746774764025</v>
      </c>
      <c r="Y27" s="7">
        <f t="shared" si="12"/>
        <v>8181022.6895700181</v>
      </c>
      <c r="Z27" s="7">
        <f t="shared" si="13"/>
        <v>114771.73769908298</v>
      </c>
      <c r="AA27" s="7">
        <f t="shared" si="14"/>
        <v>98514.728749317437</v>
      </c>
      <c r="AB27" s="27">
        <v>172.1</v>
      </c>
      <c r="AC27" s="32">
        <f t="shared" si="16"/>
        <v>112.48978702543711</v>
      </c>
    </row>
    <row r="28" spans="1:29" x14ac:dyDescent="0.2">
      <c r="A28" s="127">
        <v>36951</v>
      </c>
      <c r="B28" s="7">
        <v>98</v>
      </c>
      <c r="C28" s="7">
        <v>11426578</v>
      </c>
      <c r="D28" s="7">
        <v>116597.73469387754</v>
      </c>
      <c r="E28" s="7">
        <v>103950</v>
      </c>
      <c r="F28" s="7">
        <v>98</v>
      </c>
      <c r="G28" s="7">
        <f t="shared" si="0"/>
        <v>10181544.627353914</v>
      </c>
      <c r="H28" s="7">
        <f t="shared" si="1"/>
        <v>103893.31252401954</v>
      </c>
      <c r="I28" s="7">
        <f t="shared" si="2"/>
        <v>92623.667734420524</v>
      </c>
      <c r="J28" s="7">
        <v>41</v>
      </c>
      <c r="K28" s="7">
        <v>4792850</v>
      </c>
      <c r="L28" s="7">
        <v>116898.78048780488</v>
      </c>
      <c r="M28" s="7">
        <v>116900</v>
      </c>
      <c r="N28" s="7">
        <v>111</v>
      </c>
      <c r="O28" s="7">
        <f t="shared" si="3"/>
        <v>4270623.8181906436</v>
      </c>
      <c r="P28" s="7">
        <f t="shared" si="4"/>
        <v>104161.5565412352</v>
      </c>
      <c r="Q28" s="7">
        <f t="shared" si="5"/>
        <v>104162.64317608233</v>
      </c>
      <c r="R28" s="7">
        <f t="shared" si="6"/>
        <v>139</v>
      </c>
      <c r="S28" s="7">
        <f t="shared" si="7"/>
        <v>16219428</v>
      </c>
      <c r="T28" s="17">
        <f t="shared" si="8"/>
        <v>116686.69389351297</v>
      </c>
      <c r="U28" s="17">
        <f t="shared" si="9"/>
        <v>107776.73220658583</v>
      </c>
      <c r="V28" s="17">
        <f t="shared" si="10"/>
        <v>101.84150723441047</v>
      </c>
      <c r="W28" s="13">
        <f t="shared" si="11"/>
        <v>0.70449944350688565</v>
      </c>
      <c r="X28" s="13">
        <f t="shared" si="15"/>
        <v>0.29550055649311435</v>
      </c>
      <c r="Y28" s="7">
        <f t="shared" si="12"/>
        <v>14452168.445544556</v>
      </c>
      <c r="Z28" s="7">
        <f t="shared" si="13"/>
        <v>103972.5787803827</v>
      </c>
      <c r="AA28" s="7">
        <f t="shared" si="14"/>
        <v>96033.441398791969</v>
      </c>
      <c r="AB28" s="27">
        <v>171.7</v>
      </c>
      <c r="AC28" s="32">
        <f t="shared" si="16"/>
        <v>112.22833487662724</v>
      </c>
    </row>
    <row r="29" spans="1:29" x14ac:dyDescent="0.2">
      <c r="A29" s="127">
        <v>36982</v>
      </c>
      <c r="B29" s="7">
        <v>104</v>
      </c>
      <c r="C29" s="7">
        <v>12738679</v>
      </c>
      <c r="D29" s="7">
        <v>122487.29807692308</v>
      </c>
      <c r="E29" s="7">
        <v>119450</v>
      </c>
      <c r="F29" s="7">
        <v>70</v>
      </c>
      <c r="G29" s="7">
        <f t="shared" si="0"/>
        <v>11278424.371190201</v>
      </c>
      <c r="H29" s="7">
        <f t="shared" si="1"/>
        <v>108446.38818452117</v>
      </c>
      <c r="I29" s="7">
        <f t="shared" si="2"/>
        <v>105757.26032021605</v>
      </c>
      <c r="J29" s="7">
        <v>42</v>
      </c>
      <c r="K29" s="7">
        <v>4472500</v>
      </c>
      <c r="L29" s="7">
        <v>106488.09523809524</v>
      </c>
      <c r="M29" s="7">
        <v>112250</v>
      </c>
      <c r="N29" s="7">
        <v>110</v>
      </c>
      <c r="O29" s="7">
        <f t="shared" si="3"/>
        <v>3959810.3539737654</v>
      </c>
      <c r="P29" s="7">
        <f t="shared" si="4"/>
        <v>94281.198904137287</v>
      </c>
      <c r="Q29" s="7">
        <f t="shared" si="5"/>
        <v>99382.607542438273</v>
      </c>
      <c r="R29" s="7">
        <f t="shared" si="6"/>
        <v>146</v>
      </c>
      <c r="S29" s="7">
        <f t="shared" si="7"/>
        <v>17211179</v>
      </c>
      <c r="T29" s="17">
        <f t="shared" si="8"/>
        <v>118329.74241518383</v>
      </c>
      <c r="U29" s="17">
        <f t="shared" si="9"/>
        <v>117579.00673451831</v>
      </c>
      <c r="V29" s="17">
        <f t="shared" si="10"/>
        <v>80.394407030453877</v>
      </c>
      <c r="W29" s="13">
        <f t="shared" si="11"/>
        <v>0.74013982423865321</v>
      </c>
      <c r="X29" s="13">
        <f t="shared" si="15"/>
        <v>0.25986017576134679</v>
      </c>
      <c r="Y29" s="7">
        <f t="shared" si="12"/>
        <v>15238234.725163966</v>
      </c>
      <c r="Z29" s="7">
        <f t="shared" si="13"/>
        <v>104765.41960842788</v>
      </c>
      <c r="AA29" s="7">
        <f t="shared" si="14"/>
        <v>104100.74192896516</v>
      </c>
      <c r="AB29" s="27">
        <v>172.8</v>
      </c>
      <c r="AC29" s="32">
        <f t="shared" si="16"/>
        <v>112.94732828585434</v>
      </c>
    </row>
    <row r="30" spans="1:29" x14ac:dyDescent="0.2">
      <c r="A30" s="127">
        <v>37012</v>
      </c>
      <c r="B30" s="7">
        <v>139</v>
      </c>
      <c r="C30" s="7">
        <v>17134742</v>
      </c>
      <c r="D30" s="7">
        <v>123271.52517985612</v>
      </c>
      <c r="E30" s="7">
        <v>110000</v>
      </c>
      <c r="F30" s="7">
        <v>70</v>
      </c>
      <c r="G30" s="7">
        <f t="shared" si="0"/>
        <v>15048637.982108688</v>
      </c>
      <c r="H30" s="7">
        <f t="shared" si="1"/>
        <v>108263.58260509849</v>
      </c>
      <c r="I30" s="7">
        <f t="shared" si="2"/>
        <v>96607.826253348656</v>
      </c>
      <c r="J30" s="7">
        <v>57</v>
      </c>
      <c r="K30" s="7">
        <v>6147250</v>
      </c>
      <c r="L30" s="7">
        <v>107846.49122807017</v>
      </c>
      <c r="M30" s="7">
        <v>93000</v>
      </c>
      <c r="N30" s="7">
        <v>84</v>
      </c>
      <c r="O30" s="7">
        <f t="shared" si="3"/>
        <v>5398840.5448717959</v>
      </c>
      <c r="P30" s="7">
        <f t="shared" si="4"/>
        <v>94716.500787224475</v>
      </c>
      <c r="Q30" s="7">
        <f t="shared" si="5"/>
        <v>81677.525832376588</v>
      </c>
      <c r="R30" s="7">
        <f t="shared" si="6"/>
        <v>196</v>
      </c>
      <c r="S30" s="7">
        <f t="shared" si="7"/>
        <v>23281992</v>
      </c>
      <c r="T30" s="17">
        <f t="shared" si="8"/>
        <v>119198.78346771585</v>
      </c>
      <c r="U30" s="17">
        <f t="shared" si="9"/>
        <v>105511.41285505123</v>
      </c>
      <c r="V30" s="17">
        <f t="shared" si="10"/>
        <v>73.696483531134277</v>
      </c>
      <c r="W30" s="13">
        <f t="shared" si="11"/>
        <v>0.73596546206183733</v>
      </c>
      <c r="X30" s="13">
        <f t="shared" si="15"/>
        <v>0.26403453793816267</v>
      </c>
      <c r="Y30" s="7">
        <f t="shared" si="12"/>
        <v>20447478.526980486</v>
      </c>
      <c r="Z30" s="7">
        <f t="shared" si="13"/>
        <v>104686.68511690565</v>
      </c>
      <c r="AA30" s="7">
        <f t="shared" si="14"/>
        <v>92665.711280419331</v>
      </c>
      <c r="AB30" s="27">
        <v>174.2</v>
      </c>
      <c r="AC30" s="32">
        <f t="shared" si="16"/>
        <v>113.8624108066888</v>
      </c>
    </row>
    <row r="31" spans="1:29" x14ac:dyDescent="0.2">
      <c r="A31" s="127">
        <v>37043</v>
      </c>
      <c r="B31" s="7">
        <v>125</v>
      </c>
      <c r="C31" s="7">
        <v>17704226</v>
      </c>
      <c r="D31" s="7">
        <v>141633.80799999999</v>
      </c>
      <c r="E31" s="7">
        <v>119900</v>
      </c>
      <c r="F31" s="7">
        <v>85</v>
      </c>
      <c r="G31" s="7">
        <f t="shared" si="0"/>
        <v>15584574.469409281</v>
      </c>
      <c r="H31" s="7">
        <f t="shared" si="1"/>
        <v>124676.59575527425</v>
      </c>
      <c r="I31" s="7">
        <f t="shared" si="2"/>
        <v>105544.88396624471</v>
      </c>
      <c r="J31" s="7">
        <v>39</v>
      </c>
      <c r="K31" s="7">
        <v>4238911</v>
      </c>
      <c r="L31" s="7">
        <v>108690.02564102564</v>
      </c>
      <c r="M31" s="7">
        <v>91000</v>
      </c>
      <c r="N31" s="7">
        <v>78</v>
      </c>
      <c r="O31" s="7">
        <f t="shared" si="3"/>
        <v>3731404.2505274257</v>
      </c>
      <c r="P31" s="7">
        <f t="shared" si="4"/>
        <v>95677.032064805797</v>
      </c>
      <c r="Q31" s="7">
        <f t="shared" si="5"/>
        <v>80104.957805907165</v>
      </c>
      <c r="R31" s="7">
        <f t="shared" si="6"/>
        <v>164</v>
      </c>
      <c r="S31" s="7">
        <f t="shared" si="7"/>
        <v>21943137</v>
      </c>
      <c r="T31" s="17">
        <f t="shared" si="8"/>
        <v>135269.82451746229</v>
      </c>
      <c r="U31" s="17">
        <f t="shared" si="9"/>
        <v>114317.18256145417</v>
      </c>
      <c r="V31" s="17">
        <f t="shared" si="10"/>
        <v>83.647760482013126</v>
      </c>
      <c r="W31" s="13">
        <f t="shared" si="11"/>
        <v>0.80682292600187477</v>
      </c>
      <c r="X31" s="13">
        <f t="shared" si="15"/>
        <v>0.19317707399812523</v>
      </c>
      <c r="Y31" s="7">
        <f t="shared" si="12"/>
        <v>19315978.719936706</v>
      </c>
      <c r="Z31" s="7">
        <f t="shared" si="13"/>
        <v>119074.54489432729</v>
      </c>
      <c r="AA31" s="7">
        <f t="shared" si="14"/>
        <v>100630.47346786234</v>
      </c>
      <c r="AB31" s="27">
        <v>173.8</v>
      </c>
      <c r="AC31" s="32">
        <f t="shared" si="16"/>
        <v>113.60095865787898</v>
      </c>
    </row>
    <row r="32" spans="1:29" x14ac:dyDescent="0.2">
      <c r="A32" s="127">
        <v>37073</v>
      </c>
      <c r="B32" s="7">
        <v>142</v>
      </c>
      <c r="C32" s="7">
        <v>19461316</v>
      </c>
      <c r="D32" s="7">
        <v>137051.52112676058</v>
      </c>
      <c r="E32" s="7">
        <v>120000</v>
      </c>
      <c r="F32" s="7">
        <v>61</v>
      </c>
      <c r="G32" s="7">
        <f t="shared" si="0"/>
        <v>17260400.987632848</v>
      </c>
      <c r="H32" s="7">
        <f t="shared" si="1"/>
        <v>121552.11963121725</v>
      </c>
      <c r="I32" s="7">
        <f t="shared" si="2"/>
        <v>106428.98550724637</v>
      </c>
      <c r="J32" s="7">
        <v>54</v>
      </c>
      <c r="K32" s="7">
        <v>5309500</v>
      </c>
      <c r="L32" s="7">
        <v>98324.074074074073</v>
      </c>
      <c r="M32" s="7">
        <v>89450</v>
      </c>
      <c r="N32" s="7">
        <v>72</v>
      </c>
      <c r="O32" s="7">
        <f t="shared" si="3"/>
        <v>4709039.1545893718</v>
      </c>
      <c r="P32" s="7">
        <f t="shared" si="4"/>
        <v>87204.428788692079</v>
      </c>
      <c r="Q32" s="7">
        <f t="shared" si="5"/>
        <v>79333.939613526571</v>
      </c>
      <c r="R32" s="7">
        <f t="shared" si="6"/>
        <v>196</v>
      </c>
      <c r="S32" s="7">
        <f t="shared" si="7"/>
        <v>24770816</v>
      </c>
      <c r="T32" s="17">
        <f t="shared" si="8"/>
        <v>128750.48735676936</v>
      </c>
      <c r="U32" s="17">
        <f t="shared" si="9"/>
        <v>113451.76093512625</v>
      </c>
      <c r="V32" s="17">
        <f t="shared" si="10"/>
        <v>63.357794753309705</v>
      </c>
      <c r="W32" s="13">
        <f t="shared" si="11"/>
        <v>0.78565502242639085</v>
      </c>
      <c r="X32" s="13">
        <f t="shared" si="15"/>
        <v>0.21434497757360915</v>
      </c>
      <c r="Y32" s="7">
        <f t="shared" si="12"/>
        <v>21969440.142222222</v>
      </c>
      <c r="Z32" s="7">
        <f t="shared" si="13"/>
        <v>114189.86460787096</v>
      </c>
      <c r="AA32" s="7">
        <f t="shared" si="14"/>
        <v>100621.2985028011</v>
      </c>
      <c r="AB32" s="27">
        <v>172.5</v>
      </c>
      <c r="AC32" s="32">
        <f t="shared" si="16"/>
        <v>112.75123917424696</v>
      </c>
    </row>
    <row r="33" spans="1:29" x14ac:dyDescent="0.2">
      <c r="A33" s="127">
        <v>37104</v>
      </c>
      <c r="B33" s="7">
        <v>121</v>
      </c>
      <c r="C33" s="7">
        <v>14495979</v>
      </c>
      <c r="D33" s="7">
        <v>119801.47933884297</v>
      </c>
      <c r="E33" s="7">
        <v>118000</v>
      </c>
      <c r="F33" s="7">
        <v>53</v>
      </c>
      <c r="G33" s="7">
        <f t="shared" si="0"/>
        <v>12819445.012572257</v>
      </c>
      <c r="H33" s="7">
        <f t="shared" si="1"/>
        <v>105945.82655018393</v>
      </c>
      <c r="I33" s="7">
        <f t="shared" si="2"/>
        <v>104352.69749518306</v>
      </c>
      <c r="J33" s="7">
        <v>50</v>
      </c>
      <c r="K33" s="7">
        <v>5222857</v>
      </c>
      <c r="L33" s="7">
        <v>104457.14</v>
      </c>
      <c r="M33" s="7">
        <v>93250</v>
      </c>
      <c r="N33" s="7">
        <v>59</v>
      </c>
      <c r="O33" s="7">
        <f t="shared" si="3"/>
        <v>4618806.9201830449</v>
      </c>
      <c r="P33" s="7">
        <f t="shared" si="4"/>
        <v>92376.138403660894</v>
      </c>
      <c r="Q33" s="7">
        <f t="shared" si="5"/>
        <v>82465.161368015426</v>
      </c>
      <c r="R33" s="7">
        <f t="shared" si="6"/>
        <v>171</v>
      </c>
      <c r="S33" s="7">
        <f t="shared" si="7"/>
        <v>19718836</v>
      </c>
      <c r="T33" s="17">
        <f t="shared" si="8"/>
        <v>115737.27949833254</v>
      </c>
      <c r="U33" s="17">
        <f t="shared" si="9"/>
        <v>111444.55672992056</v>
      </c>
      <c r="V33" s="17">
        <f t="shared" si="10"/>
        <v>54.5891983685041</v>
      </c>
      <c r="W33" s="13">
        <f t="shared" si="11"/>
        <v>0.73513360524931592</v>
      </c>
      <c r="X33" s="13">
        <f t="shared" si="15"/>
        <v>0.26486639475068408</v>
      </c>
      <c r="Y33" s="7">
        <f t="shared" si="12"/>
        <v>17438251.932755303</v>
      </c>
      <c r="Z33" s="7">
        <f t="shared" si="13"/>
        <v>102351.6721729233</v>
      </c>
      <c r="AA33" s="7">
        <f t="shared" si="14"/>
        <v>98555.424711204803</v>
      </c>
      <c r="AB33" s="27">
        <v>173</v>
      </c>
      <c r="AC33" s="32">
        <f t="shared" si="16"/>
        <v>113.07805436025926</v>
      </c>
    </row>
    <row r="34" spans="1:29" x14ac:dyDescent="0.2">
      <c r="A34" s="127">
        <v>37135</v>
      </c>
      <c r="B34" s="7">
        <v>82</v>
      </c>
      <c r="C34" s="7">
        <v>9586776</v>
      </c>
      <c r="D34" s="7">
        <v>116911.90243902439</v>
      </c>
      <c r="E34" s="7">
        <v>114150</v>
      </c>
      <c r="F34" s="7">
        <v>76</v>
      </c>
      <c r="G34" s="7">
        <f t="shared" si="0"/>
        <v>8400325.5337915234</v>
      </c>
      <c r="H34" s="7">
        <f t="shared" si="1"/>
        <v>102442.99431453078</v>
      </c>
      <c r="I34" s="7">
        <f t="shared" si="2"/>
        <v>100022.90234822452</v>
      </c>
      <c r="J34" s="7">
        <v>40</v>
      </c>
      <c r="K34" s="7">
        <v>4051300</v>
      </c>
      <c r="L34" s="7">
        <v>101282.5</v>
      </c>
      <c r="M34" s="7">
        <v>90000</v>
      </c>
      <c r="N34" s="7">
        <v>66</v>
      </c>
      <c r="O34" s="7">
        <f t="shared" si="3"/>
        <v>3549914.8864070261</v>
      </c>
      <c r="P34" s="7">
        <f t="shared" si="4"/>
        <v>88747.872160175655</v>
      </c>
      <c r="Q34" s="7">
        <f t="shared" si="5"/>
        <v>78861.683848797256</v>
      </c>
      <c r="R34" s="7">
        <f t="shared" si="6"/>
        <v>122</v>
      </c>
      <c r="S34" s="7">
        <f t="shared" si="7"/>
        <v>13638076</v>
      </c>
      <c r="T34" s="17">
        <f t="shared" si="8"/>
        <v>112269.0629284351</v>
      </c>
      <c r="U34" s="17">
        <f t="shared" si="9"/>
        <v>106976.04855699587</v>
      </c>
      <c r="V34" s="17">
        <f t="shared" si="10"/>
        <v>73.029419692337825</v>
      </c>
      <c r="W34" s="13">
        <f t="shared" si="11"/>
        <v>0.70294196923378338</v>
      </c>
      <c r="X34" s="13">
        <f t="shared" si="15"/>
        <v>0.29705803076621662</v>
      </c>
      <c r="Y34" s="7">
        <f t="shared" si="12"/>
        <v>11950240.42019855</v>
      </c>
      <c r="Z34" s="7">
        <f t="shared" si="13"/>
        <v>98374.748296255275</v>
      </c>
      <c r="AA34" s="7">
        <f t="shared" si="14"/>
        <v>93736.792452171023</v>
      </c>
      <c r="AB34" s="27">
        <v>174.6</v>
      </c>
      <c r="AC34" s="32">
        <f t="shared" si="16"/>
        <v>114.12386295549865</v>
      </c>
    </row>
    <row r="35" spans="1:29" x14ac:dyDescent="0.2">
      <c r="A35" s="127">
        <v>37165</v>
      </c>
      <c r="B35" s="7">
        <v>89</v>
      </c>
      <c r="C35" s="7">
        <v>10898879</v>
      </c>
      <c r="D35" s="7">
        <v>122459.31460674158</v>
      </c>
      <c r="E35" s="7">
        <v>110000</v>
      </c>
      <c r="F35" s="7">
        <v>66</v>
      </c>
      <c r="G35" s="7">
        <f t="shared" si="0"/>
        <v>9660704.8841734249</v>
      </c>
      <c r="H35" s="7">
        <f t="shared" si="1"/>
        <v>108547.24588958907</v>
      </c>
      <c r="I35" s="7">
        <f t="shared" si="2"/>
        <v>97503.379683275401</v>
      </c>
      <c r="J35" s="7">
        <v>37</v>
      </c>
      <c r="K35" s="7">
        <v>3734065</v>
      </c>
      <c r="L35" s="7">
        <v>100920.67567567568</v>
      </c>
      <c r="M35" s="7">
        <v>91000</v>
      </c>
      <c r="N35" s="7">
        <v>116</v>
      </c>
      <c r="O35" s="7">
        <f t="shared" si="3"/>
        <v>3309854.1587002706</v>
      </c>
      <c r="P35" s="7">
        <f t="shared" si="4"/>
        <v>89455.517802710019</v>
      </c>
      <c r="Q35" s="7">
        <f t="shared" si="5"/>
        <v>80661.886828891467</v>
      </c>
      <c r="R35" s="7">
        <f t="shared" si="6"/>
        <v>126</v>
      </c>
      <c r="S35" s="7">
        <f t="shared" si="7"/>
        <v>14632944</v>
      </c>
      <c r="T35" s="17">
        <f t="shared" si="8"/>
        <v>116963.04005118183</v>
      </c>
      <c r="U35" s="17">
        <f t="shared" si="9"/>
        <v>105151.54059224173</v>
      </c>
      <c r="V35" s="17">
        <f t="shared" si="10"/>
        <v>78.759103704627037</v>
      </c>
      <c r="W35" s="13">
        <f t="shared" si="11"/>
        <v>0.74481792590745921</v>
      </c>
      <c r="X35" s="13">
        <f t="shared" si="15"/>
        <v>0.25518207409254079</v>
      </c>
      <c r="Y35" s="7">
        <f t="shared" si="12"/>
        <v>12970559.042873695</v>
      </c>
      <c r="Z35" s="7">
        <f t="shared" si="13"/>
        <v>103675.37911836844</v>
      </c>
      <c r="AA35" s="7">
        <f t="shared" si="14"/>
        <v>93205.732605879006</v>
      </c>
      <c r="AB35" s="27">
        <v>172.6</v>
      </c>
      <c r="AC35" s="32">
        <f t="shared" si="16"/>
        <v>112.81660221144942</v>
      </c>
    </row>
    <row r="36" spans="1:29" x14ac:dyDescent="0.2">
      <c r="A36" s="127">
        <v>37196</v>
      </c>
      <c r="B36" s="7">
        <v>59</v>
      </c>
      <c r="C36" s="7">
        <v>7690056</v>
      </c>
      <c r="D36" s="7">
        <v>130339.93220338984</v>
      </c>
      <c r="E36" s="7">
        <v>120000</v>
      </c>
      <c r="F36" s="7">
        <v>88</v>
      </c>
      <c r="G36" s="7">
        <f t="shared" si="0"/>
        <v>6820373.8214492751</v>
      </c>
      <c r="H36" s="7">
        <f t="shared" si="1"/>
        <v>115599.55629575043</v>
      </c>
      <c r="I36" s="7">
        <f t="shared" si="2"/>
        <v>106428.98550724637</v>
      </c>
      <c r="J36" s="7">
        <v>26</v>
      </c>
      <c r="K36" s="7">
        <v>3011350</v>
      </c>
      <c r="L36" s="7">
        <v>115821.15384615384</v>
      </c>
      <c r="M36" s="7">
        <v>92250</v>
      </c>
      <c r="N36" s="7">
        <v>99</v>
      </c>
      <c r="O36" s="7">
        <f t="shared" si="3"/>
        <v>2670791.0458937199</v>
      </c>
      <c r="P36" s="7">
        <f t="shared" si="4"/>
        <v>102722.73253437383</v>
      </c>
      <c r="Q36" s="7">
        <f t="shared" si="5"/>
        <v>81817.282608695648</v>
      </c>
      <c r="R36" s="7">
        <f t="shared" si="6"/>
        <v>85</v>
      </c>
      <c r="S36" s="7">
        <f t="shared" si="7"/>
        <v>10701406</v>
      </c>
      <c r="T36" s="17">
        <f t="shared" si="8"/>
        <v>126254.38277128132</v>
      </c>
      <c r="U36" s="17">
        <f t="shared" si="9"/>
        <v>112191.21650930728</v>
      </c>
      <c r="V36" s="17">
        <f t="shared" si="10"/>
        <v>91.095373635950267</v>
      </c>
      <c r="W36" s="13">
        <f t="shared" si="11"/>
        <v>0.71860239673179394</v>
      </c>
      <c r="X36" s="13">
        <f t="shared" si="15"/>
        <v>0.28139760326820606</v>
      </c>
      <c r="Y36" s="7">
        <f t="shared" si="12"/>
        <v>9491164.8673429955</v>
      </c>
      <c r="Z36" s="7">
        <f t="shared" si="13"/>
        <v>111976.04895159198</v>
      </c>
      <c r="AA36" s="7">
        <f t="shared" si="14"/>
        <v>99503.311299245048</v>
      </c>
      <c r="AB36" s="27">
        <v>172.5</v>
      </c>
      <c r="AC36" s="32">
        <f t="shared" si="16"/>
        <v>112.75123917424696</v>
      </c>
    </row>
    <row r="37" spans="1:29" x14ac:dyDescent="0.2">
      <c r="A37" s="127">
        <v>37226</v>
      </c>
      <c r="B37" s="7">
        <v>80</v>
      </c>
      <c r="C37" s="7">
        <v>9921414</v>
      </c>
      <c r="D37" s="7">
        <v>124017.675</v>
      </c>
      <c r="E37" s="7">
        <v>109900</v>
      </c>
      <c r="F37" s="7">
        <v>84</v>
      </c>
      <c r="G37" s="7">
        <f t="shared" si="0"/>
        <v>8830096.9374636412</v>
      </c>
      <c r="H37" s="7">
        <f t="shared" si="1"/>
        <v>110376.21171829553</v>
      </c>
      <c r="I37" s="7">
        <f t="shared" si="2"/>
        <v>97811.426216792708</v>
      </c>
      <c r="J37" s="7">
        <v>27</v>
      </c>
      <c r="K37" s="7">
        <v>2659406</v>
      </c>
      <c r="L37" s="7">
        <v>98496.518518518526</v>
      </c>
      <c r="M37" s="7">
        <v>88000</v>
      </c>
      <c r="N37" s="7">
        <v>115</v>
      </c>
      <c r="O37" s="7">
        <f t="shared" si="3"/>
        <v>2366881.6537715727</v>
      </c>
      <c r="P37" s="7">
        <f t="shared" si="4"/>
        <v>87662.28347302122</v>
      </c>
      <c r="Q37" s="7">
        <f t="shared" si="5"/>
        <v>78320.341283692076</v>
      </c>
      <c r="R37" s="7">
        <f t="shared" si="6"/>
        <v>107</v>
      </c>
      <c r="S37" s="7">
        <f t="shared" si="7"/>
        <v>12580820</v>
      </c>
      <c r="T37" s="17">
        <f t="shared" si="8"/>
        <v>118622.86634096262</v>
      </c>
      <c r="U37" s="17">
        <f t="shared" si="9"/>
        <v>105270.65219914123</v>
      </c>
      <c r="V37" s="17">
        <f t="shared" si="10"/>
        <v>90.552958074274969</v>
      </c>
      <c r="W37" s="13">
        <f t="shared" si="11"/>
        <v>0.78861425566854948</v>
      </c>
      <c r="X37" s="13">
        <f t="shared" si="15"/>
        <v>0.21138574433145052</v>
      </c>
      <c r="Y37" s="7">
        <f t="shared" si="12"/>
        <v>11196978.591235215</v>
      </c>
      <c r="Z37" s="7">
        <f t="shared" si="13"/>
        <v>105574.81108947707</v>
      </c>
      <c r="AA37" s="7">
        <f t="shared" si="14"/>
        <v>93691.288720381708</v>
      </c>
      <c r="AB37" s="27">
        <v>171.9</v>
      </c>
      <c r="AC37" s="32">
        <f t="shared" si="16"/>
        <v>112.35906095103219</v>
      </c>
    </row>
    <row r="38" spans="1:29" x14ac:dyDescent="0.2">
      <c r="A38" s="127">
        <v>37257</v>
      </c>
      <c r="B38" s="7">
        <v>76</v>
      </c>
      <c r="C38" s="7">
        <v>9002021</v>
      </c>
      <c r="D38" s="7">
        <v>118447.64473684211</v>
      </c>
      <c r="E38" s="7">
        <v>108450</v>
      </c>
      <c r="F38" s="7">
        <v>70</v>
      </c>
      <c r="G38" s="7">
        <f t="shared" si="0"/>
        <v>8002522.9294499326</v>
      </c>
      <c r="H38" s="7">
        <f t="shared" si="1"/>
        <v>105296.35433486753</v>
      </c>
      <c r="I38" s="7">
        <f t="shared" si="2"/>
        <v>96408.752178965718</v>
      </c>
      <c r="J38" s="7">
        <v>23</v>
      </c>
      <c r="K38" s="7">
        <v>2047900</v>
      </c>
      <c r="L38" s="7">
        <v>89039.130434782608</v>
      </c>
      <c r="M38" s="7">
        <v>82900</v>
      </c>
      <c r="N38" s="7">
        <v>71</v>
      </c>
      <c r="O38" s="7">
        <f t="shared" si="3"/>
        <v>1820520.8260701143</v>
      </c>
      <c r="P38" s="7">
        <f t="shared" si="4"/>
        <v>79153.079394352797</v>
      </c>
      <c r="Q38" s="7">
        <f t="shared" si="5"/>
        <v>73695.579120666283</v>
      </c>
      <c r="R38" s="7">
        <f t="shared" si="6"/>
        <v>99</v>
      </c>
      <c r="S38" s="7">
        <f t="shared" si="7"/>
        <v>11049921</v>
      </c>
      <c r="T38" s="17">
        <f t="shared" si="8"/>
        <v>112997.31650017982</v>
      </c>
      <c r="U38" s="17">
        <f t="shared" si="9"/>
        <v>103714.77655360612</v>
      </c>
      <c r="V38" s="17">
        <f t="shared" si="10"/>
        <v>70.185331641737534</v>
      </c>
      <c r="W38" s="13">
        <f t="shared" si="11"/>
        <v>0.81466835826247086</v>
      </c>
      <c r="X38" s="13">
        <f t="shared" si="15"/>
        <v>0.18533164173752914</v>
      </c>
      <c r="Y38" s="7">
        <f t="shared" si="12"/>
        <v>9823043.7555200458</v>
      </c>
      <c r="Z38" s="7">
        <f t="shared" si="13"/>
        <v>100451.17826974635</v>
      </c>
      <c r="AA38" s="7">
        <f t="shared" si="14"/>
        <v>92199.282527002462</v>
      </c>
      <c r="AB38" s="27">
        <v>172.1</v>
      </c>
      <c r="AC38" s="32">
        <f t="shared" si="16"/>
        <v>112.48978702543711</v>
      </c>
    </row>
    <row r="39" spans="1:29" x14ac:dyDescent="0.2">
      <c r="A39" s="127">
        <v>37288</v>
      </c>
      <c r="B39" s="7">
        <v>72</v>
      </c>
      <c r="C39" s="7">
        <v>9486352</v>
      </c>
      <c r="D39" s="7">
        <v>131754.88888888888</v>
      </c>
      <c r="E39" s="7">
        <v>111000</v>
      </c>
      <c r="F39" s="7">
        <v>90</v>
      </c>
      <c r="G39" s="7">
        <f t="shared" si="0"/>
        <v>8413523.4960386474</v>
      </c>
      <c r="H39" s="7">
        <f t="shared" si="1"/>
        <v>116854.49300053676</v>
      </c>
      <c r="I39" s="7">
        <f t="shared" si="2"/>
        <v>98446.811594202911</v>
      </c>
      <c r="J39" s="7">
        <v>21</v>
      </c>
      <c r="K39" s="7">
        <v>2508650</v>
      </c>
      <c r="L39" s="7">
        <v>119459.52380952382</v>
      </c>
      <c r="M39" s="7">
        <v>102000</v>
      </c>
      <c r="N39" s="7">
        <v>63</v>
      </c>
      <c r="O39" s="7">
        <f t="shared" si="3"/>
        <v>2224942.2874396136</v>
      </c>
      <c r="P39" s="7">
        <f t="shared" si="4"/>
        <v>105949.63273521968</v>
      </c>
      <c r="Q39" s="7">
        <f t="shared" si="5"/>
        <v>90464.637681159424</v>
      </c>
      <c r="R39" s="7">
        <f t="shared" si="6"/>
        <v>93</v>
      </c>
      <c r="S39" s="7">
        <f t="shared" si="7"/>
        <v>11995002</v>
      </c>
      <c r="T39" s="17">
        <f t="shared" si="8"/>
        <v>129183.42057180572</v>
      </c>
      <c r="U39" s="17">
        <f t="shared" si="9"/>
        <v>109117.72853393438</v>
      </c>
      <c r="V39" s="17">
        <f t="shared" si="10"/>
        <v>84.353185601803148</v>
      </c>
      <c r="W39" s="13">
        <f t="shared" si="11"/>
        <v>0.79085872599270934</v>
      </c>
      <c r="X39" s="13">
        <f t="shared" si="15"/>
        <v>0.20914127400729066</v>
      </c>
      <c r="Y39" s="7">
        <f t="shared" si="12"/>
        <v>10638465.783478262</v>
      </c>
      <c r="Z39" s="7">
        <f t="shared" si="13"/>
        <v>114573.83663177687</v>
      </c>
      <c r="AA39" s="7">
        <f t="shared" si="14"/>
        <v>96777.409572681223</v>
      </c>
      <c r="AB39" s="27">
        <v>172.5</v>
      </c>
      <c r="AC39" s="32">
        <f t="shared" si="16"/>
        <v>112.75123917424696</v>
      </c>
    </row>
    <row r="40" spans="1:29" x14ac:dyDescent="0.2">
      <c r="A40" s="127">
        <v>37316</v>
      </c>
      <c r="B40" s="7">
        <v>98</v>
      </c>
      <c r="C40" s="7">
        <v>12471772</v>
      </c>
      <c r="D40" s="7">
        <v>127262.97959183673</v>
      </c>
      <c r="E40" s="7">
        <v>114500</v>
      </c>
      <c r="F40" s="7">
        <v>81</v>
      </c>
      <c r="G40" s="7">
        <f t="shared" si="0"/>
        <v>10991228.021697389</v>
      </c>
      <c r="H40" s="7">
        <f t="shared" si="1"/>
        <v>112155.38797650397</v>
      </c>
      <c r="I40" s="7">
        <f t="shared" si="2"/>
        <v>100907.5220814132</v>
      </c>
      <c r="J40" s="7">
        <v>36</v>
      </c>
      <c r="K40" s="7">
        <v>3537850</v>
      </c>
      <c r="L40" s="7">
        <v>98273.611111111109</v>
      </c>
      <c r="M40" s="7">
        <v>95250</v>
      </c>
      <c r="N40" s="7">
        <v>106</v>
      </c>
      <c r="O40" s="7">
        <f t="shared" si="3"/>
        <v>3117866.174635177</v>
      </c>
      <c r="P40" s="7">
        <f t="shared" si="4"/>
        <v>86607.39373986602</v>
      </c>
      <c r="Q40" s="7">
        <f t="shared" si="5"/>
        <v>83942.720334101381</v>
      </c>
      <c r="R40" s="7">
        <f t="shared" si="6"/>
        <v>134</v>
      </c>
      <c r="S40" s="7">
        <f t="shared" si="7"/>
        <v>16009622</v>
      </c>
      <c r="T40" s="17">
        <f t="shared" si="8"/>
        <v>120856.82976022077</v>
      </c>
      <c r="U40" s="17">
        <f t="shared" si="9"/>
        <v>110246.08241843562</v>
      </c>
      <c r="V40" s="17">
        <f t="shared" si="10"/>
        <v>86.524568287745964</v>
      </c>
      <c r="W40" s="13">
        <f t="shared" si="11"/>
        <v>0.77901726849016173</v>
      </c>
      <c r="X40" s="13">
        <f t="shared" si="15"/>
        <v>0.22098273150983827</v>
      </c>
      <c r="Y40" s="7">
        <f t="shared" si="12"/>
        <v>14109094.196332566</v>
      </c>
      <c r="Z40" s="7">
        <f t="shared" si="13"/>
        <v>106509.7224254941</v>
      </c>
      <c r="AA40" s="7">
        <f t="shared" si="14"/>
        <v>97158.593851769372</v>
      </c>
      <c r="AB40" s="27">
        <v>173.6</v>
      </c>
      <c r="AC40" s="32">
        <f t="shared" si="16"/>
        <v>113.47023258347404</v>
      </c>
    </row>
    <row r="41" spans="1:29" x14ac:dyDescent="0.2">
      <c r="A41" s="127">
        <v>37347</v>
      </c>
      <c r="B41" s="7">
        <v>115</v>
      </c>
      <c r="C41" s="7">
        <v>13452600</v>
      </c>
      <c r="D41" s="7">
        <v>116979.13043478261</v>
      </c>
      <c r="E41" s="7">
        <v>103000</v>
      </c>
      <c r="F41" s="7">
        <v>82</v>
      </c>
      <c r="G41" s="7">
        <f t="shared" si="0"/>
        <v>11780971.350887237</v>
      </c>
      <c r="H41" s="7">
        <f t="shared" si="1"/>
        <v>102443.22913814988</v>
      </c>
      <c r="I41" s="7">
        <f t="shared" si="2"/>
        <v>90201.154359855005</v>
      </c>
      <c r="J41" s="7">
        <v>38</v>
      </c>
      <c r="K41" s="7">
        <v>3763800</v>
      </c>
      <c r="L41" s="7">
        <v>99047.368421052626</v>
      </c>
      <c r="M41" s="7">
        <v>90450</v>
      </c>
      <c r="N41" s="7">
        <v>93</v>
      </c>
      <c r="O41" s="7">
        <f t="shared" si="3"/>
        <v>3296107.8133943905</v>
      </c>
      <c r="P41" s="7">
        <f t="shared" si="4"/>
        <v>86739.679299852389</v>
      </c>
      <c r="Q41" s="7">
        <f t="shared" si="5"/>
        <v>79210.625357756173</v>
      </c>
      <c r="R41" s="7">
        <f t="shared" si="6"/>
        <v>153</v>
      </c>
      <c r="S41" s="7">
        <f t="shared" si="7"/>
        <v>17216400</v>
      </c>
      <c r="T41" s="17">
        <f t="shared" si="8"/>
        <v>113058.9400426404</v>
      </c>
      <c r="U41" s="17">
        <f t="shared" si="9"/>
        <v>100256.35498710533</v>
      </c>
      <c r="V41" s="17">
        <f t="shared" si="10"/>
        <v>84.404788457517242</v>
      </c>
      <c r="W41" s="13">
        <f t="shared" si="11"/>
        <v>0.78138286749843178</v>
      </c>
      <c r="X41" s="13">
        <f t="shared" si="15"/>
        <v>0.21861713250156822</v>
      </c>
      <c r="Y41" s="7">
        <f t="shared" si="12"/>
        <v>15077079.164281627</v>
      </c>
      <c r="Z41" s="7">
        <f t="shared" si="13"/>
        <v>99010.164102405819</v>
      </c>
      <c r="AA41" s="7">
        <f t="shared" si="14"/>
        <v>87798.436424740838</v>
      </c>
      <c r="AB41" s="27">
        <v>174.7</v>
      </c>
      <c r="AC41" s="32">
        <f t="shared" si="16"/>
        <v>114.18922599270111</v>
      </c>
    </row>
    <row r="42" spans="1:29" x14ac:dyDescent="0.2">
      <c r="A42" s="127">
        <v>37377</v>
      </c>
      <c r="B42" s="7">
        <v>171</v>
      </c>
      <c r="C42" s="7">
        <v>20651507</v>
      </c>
      <c r="D42" s="7">
        <v>120769.04678362573</v>
      </c>
      <c r="E42" s="7">
        <v>110900</v>
      </c>
      <c r="F42" s="7">
        <v>79</v>
      </c>
      <c r="G42" s="7">
        <f t="shared" si="0"/>
        <v>18074991.276363462</v>
      </c>
      <c r="H42" s="7">
        <f t="shared" si="1"/>
        <v>105701.70337054656</v>
      </c>
      <c r="I42" s="7">
        <f t="shared" si="2"/>
        <v>97063.934973302807</v>
      </c>
      <c r="J42" s="7">
        <v>53</v>
      </c>
      <c r="K42" s="7">
        <v>5423195</v>
      </c>
      <c r="L42" s="7">
        <v>102324.43396226416</v>
      </c>
      <c r="M42" s="7">
        <v>89900</v>
      </c>
      <c r="N42" s="7">
        <v>119</v>
      </c>
      <c r="O42" s="7">
        <f t="shared" si="3"/>
        <v>4746588.3392925244</v>
      </c>
      <c r="P42" s="7">
        <f t="shared" si="4"/>
        <v>89558.270552689151</v>
      </c>
      <c r="Q42" s="7">
        <f t="shared" si="5"/>
        <v>78683.929252479022</v>
      </c>
      <c r="R42" s="7">
        <f t="shared" si="6"/>
        <v>224</v>
      </c>
      <c r="S42" s="7">
        <f t="shared" si="7"/>
        <v>26074702</v>
      </c>
      <c r="T42" s="17">
        <f t="shared" si="8"/>
        <v>116932.80995799512</v>
      </c>
      <c r="U42" s="17">
        <f t="shared" si="9"/>
        <v>106532.27625765388</v>
      </c>
      <c r="V42" s="17">
        <f t="shared" si="10"/>
        <v>87.319473794944997</v>
      </c>
      <c r="W42" s="13">
        <f t="shared" si="11"/>
        <v>0.79201315512637493</v>
      </c>
      <c r="X42" s="13">
        <f t="shared" si="15"/>
        <v>0.20798684487362507</v>
      </c>
      <c r="Y42" s="7">
        <f t="shared" si="12"/>
        <v>22821579.615655988</v>
      </c>
      <c r="Z42" s="7">
        <f t="shared" si="13"/>
        <v>102344.08171333106</v>
      </c>
      <c r="AA42" s="7">
        <f t="shared" si="14"/>
        <v>93241.135574669504</v>
      </c>
      <c r="AB42" s="27">
        <v>174.8</v>
      </c>
      <c r="AC42" s="32">
        <f t="shared" si="16"/>
        <v>114.2545890299036</v>
      </c>
    </row>
    <row r="43" spans="1:29" x14ac:dyDescent="0.2">
      <c r="A43" s="127">
        <v>37408</v>
      </c>
      <c r="B43" s="7">
        <v>130</v>
      </c>
      <c r="C43" s="7">
        <v>19095145</v>
      </c>
      <c r="D43" s="7">
        <v>146885.73076923078</v>
      </c>
      <c r="E43" s="7">
        <v>119950</v>
      </c>
      <c r="F43" s="7">
        <v>60</v>
      </c>
      <c r="G43" s="7">
        <f t="shared" si="0"/>
        <v>16665134.391281614</v>
      </c>
      <c r="H43" s="7">
        <f t="shared" si="1"/>
        <v>128193.34147139703</v>
      </c>
      <c r="I43" s="7">
        <f t="shared" si="2"/>
        <v>104685.39884008367</v>
      </c>
      <c r="J43" s="7">
        <v>25</v>
      </c>
      <c r="K43" s="7">
        <v>2695250</v>
      </c>
      <c r="L43" s="7">
        <v>107810</v>
      </c>
      <c r="M43" s="7">
        <v>100000</v>
      </c>
      <c r="N43" s="7">
        <v>144</v>
      </c>
      <c r="O43" s="7">
        <f t="shared" si="3"/>
        <v>2352257.7842745772</v>
      </c>
      <c r="P43" s="7">
        <f t="shared" si="4"/>
        <v>94090.31137098308</v>
      </c>
      <c r="Q43" s="7">
        <f t="shared" si="5"/>
        <v>87274.196615326116</v>
      </c>
      <c r="R43" s="7">
        <f t="shared" si="6"/>
        <v>155</v>
      </c>
      <c r="S43" s="7">
        <f t="shared" si="7"/>
        <v>21790395</v>
      </c>
      <c r="T43" s="17">
        <f t="shared" si="8"/>
        <v>142052.46072728024</v>
      </c>
      <c r="U43" s="17">
        <f t="shared" si="9"/>
        <v>117482.38812329927</v>
      </c>
      <c r="V43" s="17">
        <f t="shared" si="10"/>
        <v>70.389944744003031</v>
      </c>
      <c r="W43" s="13">
        <f t="shared" si="11"/>
        <v>0.87631018161901153</v>
      </c>
      <c r="X43" s="13">
        <f t="shared" si="15"/>
        <v>0.12368981838098847</v>
      </c>
      <c r="Y43" s="7">
        <f t="shared" si="12"/>
        <v>19017392.17555619</v>
      </c>
      <c r="Z43" s="7">
        <f t="shared" si="13"/>
        <v>123975.14387203546</v>
      </c>
      <c r="AA43" s="7">
        <f t="shared" si="14"/>
        <v>102531.81039910874</v>
      </c>
      <c r="AB43" s="27">
        <v>175.3</v>
      </c>
      <c r="AC43" s="32">
        <f t="shared" si="16"/>
        <v>114.5814042159159</v>
      </c>
    </row>
    <row r="44" spans="1:29" x14ac:dyDescent="0.2">
      <c r="A44" s="127">
        <v>37438</v>
      </c>
      <c r="B44" s="7">
        <v>135</v>
      </c>
      <c r="C44" s="7">
        <v>19143616</v>
      </c>
      <c r="D44" s="7">
        <v>141804.56296296295</v>
      </c>
      <c r="E44" s="7">
        <v>125500</v>
      </c>
      <c r="F44" s="7">
        <v>64</v>
      </c>
      <c r="G44" s="7">
        <f t="shared" si="0"/>
        <v>16707437.067123028</v>
      </c>
      <c r="H44" s="7">
        <f t="shared" si="1"/>
        <v>123758.79308980019</v>
      </c>
      <c r="I44" s="7">
        <f t="shared" si="2"/>
        <v>109529.11675223427</v>
      </c>
      <c r="J44" s="7">
        <v>51</v>
      </c>
      <c r="K44" s="7">
        <v>5695266</v>
      </c>
      <c r="L44" s="7">
        <v>111671.88235294117</v>
      </c>
      <c r="M44" s="7">
        <v>111000</v>
      </c>
      <c r="N44" s="7">
        <v>92</v>
      </c>
      <c r="O44" s="7">
        <f t="shared" si="3"/>
        <v>4970497.6466058185</v>
      </c>
      <c r="P44" s="7">
        <f t="shared" si="4"/>
        <v>97460.738168741547</v>
      </c>
      <c r="Q44" s="7">
        <f t="shared" si="5"/>
        <v>96874.358243011971</v>
      </c>
      <c r="R44" s="7">
        <f t="shared" si="6"/>
        <v>186</v>
      </c>
      <c r="S44" s="7">
        <f t="shared" si="7"/>
        <v>24838882</v>
      </c>
      <c r="T44" s="17">
        <f t="shared" si="8"/>
        <v>134895.49067190266</v>
      </c>
      <c r="U44" s="17">
        <f t="shared" si="9"/>
        <v>122175.3190823967</v>
      </c>
      <c r="V44" s="17">
        <f t="shared" si="10"/>
        <v>70.420073496061534</v>
      </c>
      <c r="W44" s="13">
        <f t="shared" si="11"/>
        <v>0.77071166085494514</v>
      </c>
      <c r="X44" s="13">
        <f t="shared" si="15"/>
        <v>0.22928833914505486</v>
      </c>
      <c r="Y44" s="7">
        <f t="shared" si="12"/>
        <v>21677934.713728845</v>
      </c>
      <c r="Z44" s="7">
        <f t="shared" si="13"/>
        <v>117728.95575420524</v>
      </c>
      <c r="AA44" s="7">
        <f t="shared" si="14"/>
        <v>106627.52819137296</v>
      </c>
      <c r="AB44" s="27">
        <v>175.3</v>
      </c>
      <c r="AC44" s="32">
        <f t="shared" si="16"/>
        <v>114.5814042159159</v>
      </c>
    </row>
    <row r="45" spans="1:29" x14ac:dyDescent="0.2">
      <c r="A45" s="127">
        <v>37469</v>
      </c>
      <c r="B45" s="7">
        <v>142</v>
      </c>
      <c r="C45" s="7">
        <v>20033719</v>
      </c>
      <c r="D45" s="7">
        <v>141082.52816901408</v>
      </c>
      <c r="E45" s="7">
        <v>123750</v>
      </c>
      <c r="F45" s="7">
        <v>85</v>
      </c>
      <c r="G45" s="7">
        <f t="shared" si="0"/>
        <v>17434539.586698901</v>
      </c>
      <c r="H45" s="7">
        <f t="shared" si="1"/>
        <v>122778.44779365422</v>
      </c>
      <c r="I45" s="7">
        <f t="shared" si="2"/>
        <v>107694.64590443685</v>
      </c>
      <c r="J45" s="7">
        <v>43</v>
      </c>
      <c r="K45" s="7">
        <v>5749650</v>
      </c>
      <c r="L45" s="7">
        <v>133712.79069767441</v>
      </c>
      <c r="M45" s="7">
        <v>119000</v>
      </c>
      <c r="N45" s="7">
        <v>89</v>
      </c>
      <c r="O45" s="7">
        <f t="shared" si="3"/>
        <v>5003689.0571672358</v>
      </c>
      <c r="P45" s="7">
        <f t="shared" si="4"/>
        <v>116364.86179458686</v>
      </c>
      <c r="Q45" s="7">
        <f t="shared" si="5"/>
        <v>103560.91202123626</v>
      </c>
      <c r="R45" s="7">
        <f t="shared" si="6"/>
        <v>185</v>
      </c>
      <c r="S45" s="7">
        <f t="shared" si="7"/>
        <v>25783369</v>
      </c>
      <c r="T45" s="17">
        <f t="shared" si="8"/>
        <v>139439.08851409203</v>
      </c>
      <c r="U45" s="17">
        <f t="shared" si="9"/>
        <v>122690.75760619181</v>
      </c>
      <c r="V45" s="17">
        <f t="shared" si="10"/>
        <v>85.891993594785845</v>
      </c>
      <c r="W45" s="13">
        <f t="shared" si="11"/>
        <v>0.7770016013035379</v>
      </c>
      <c r="X45" s="13">
        <f t="shared" si="15"/>
        <v>0.2229983986964621</v>
      </c>
      <c r="Y45" s="7">
        <f t="shared" si="12"/>
        <v>22438228.643866137</v>
      </c>
      <c r="Z45" s="7">
        <f t="shared" si="13"/>
        <v>121348.22838596017</v>
      </c>
      <c r="AA45" s="7">
        <f t="shared" si="14"/>
        <v>106772.82986784582</v>
      </c>
      <c r="AB45" s="27">
        <v>175.8</v>
      </c>
      <c r="AC45" s="32">
        <f t="shared" si="16"/>
        <v>114.90821940192821</v>
      </c>
    </row>
    <row r="46" spans="1:29" x14ac:dyDescent="0.2">
      <c r="A46" s="127">
        <v>37500</v>
      </c>
      <c r="B46" s="7">
        <v>116</v>
      </c>
      <c r="C46" s="7">
        <v>15645289</v>
      </c>
      <c r="D46" s="7">
        <v>134873.18103448275</v>
      </c>
      <c r="E46" s="7">
        <v>121285</v>
      </c>
      <c r="F46" s="7">
        <v>72</v>
      </c>
      <c r="G46" s="7">
        <f t="shared" ref="G46:G75" si="17">(C46/AC46)*100</f>
        <v>13584556.410849415</v>
      </c>
      <c r="H46" s="7">
        <f t="shared" ref="H46:H75" si="18">(D46/AC46)*100</f>
        <v>117108.24492111565</v>
      </c>
      <c r="I46" s="7">
        <f t="shared" ref="I46:I75" si="19">(E46/AC46)*100</f>
        <v>105309.84274498676</v>
      </c>
      <c r="J46" s="7">
        <v>40</v>
      </c>
      <c r="K46" s="7">
        <v>4681240</v>
      </c>
      <c r="L46" s="7">
        <v>117031</v>
      </c>
      <c r="M46" s="7">
        <v>113500</v>
      </c>
      <c r="N46" s="7">
        <v>77</v>
      </c>
      <c r="O46" s="7">
        <f t="shared" ref="O46:O75" si="20">(K46/AC46)*100</f>
        <v>4064646.4793794933</v>
      </c>
      <c r="P46" s="7">
        <f t="shared" ref="P46:P75" si="21">(L46/AC46)*100</f>
        <v>101616.16198448733</v>
      </c>
      <c r="Q46" s="7">
        <f t="shared" ref="Q46:Q75" si="22">(M46/AC46)*100</f>
        <v>98550.250662126375</v>
      </c>
      <c r="R46" s="7">
        <f t="shared" si="6"/>
        <v>156</v>
      </c>
      <c r="S46" s="7">
        <f t="shared" si="7"/>
        <v>20326529</v>
      </c>
      <c r="T46" s="17">
        <f t="shared" si="8"/>
        <v>130764.09130520029</v>
      </c>
      <c r="U46" s="17">
        <f t="shared" si="9"/>
        <v>119492.09903791247</v>
      </c>
      <c r="V46" s="17">
        <f t="shared" si="10"/>
        <v>73.151509930692043</v>
      </c>
      <c r="W46" s="13">
        <f t="shared" si="11"/>
        <v>0.76969801386158943</v>
      </c>
      <c r="X46" s="13">
        <f t="shared" si="15"/>
        <v>0.23030198613841057</v>
      </c>
      <c r="Y46" s="7">
        <f t="shared" ref="Y46:Y75" si="23">(S46/AC46)*100</f>
        <v>17649202.890228909</v>
      </c>
      <c r="Z46" s="7">
        <f t="shared" ref="Z46:Z75" si="24">(T46/AC46)*100</f>
        <v>113540.38745138916</v>
      </c>
      <c r="AA46" s="7">
        <f t="shared" ref="AA46:AA75" si="25">(U46/AC46)*100</f>
        <v>103753.09526281853</v>
      </c>
      <c r="AB46" s="27">
        <v>176.2</v>
      </c>
      <c r="AC46" s="32">
        <f t="shared" si="16"/>
        <v>115.16967155073804</v>
      </c>
    </row>
    <row r="47" spans="1:29" x14ac:dyDescent="0.2">
      <c r="A47" s="127">
        <v>37530</v>
      </c>
      <c r="B47" s="7">
        <v>95</v>
      </c>
      <c r="C47" s="7">
        <v>13135620</v>
      </c>
      <c r="D47" s="7">
        <v>138269.68421052632</v>
      </c>
      <c r="E47" s="7">
        <v>119366</v>
      </c>
      <c r="F47" s="7">
        <v>80</v>
      </c>
      <c r="G47" s="7">
        <f t="shared" si="17"/>
        <v>11398981.262053316</v>
      </c>
      <c r="H47" s="7">
        <f t="shared" si="18"/>
        <v>119989.27644266651</v>
      </c>
      <c r="I47" s="7">
        <f t="shared" si="19"/>
        <v>103584.81726224239</v>
      </c>
      <c r="J47" s="7">
        <v>24</v>
      </c>
      <c r="K47" s="7">
        <v>2681900</v>
      </c>
      <c r="L47" s="7">
        <v>111745.83333333333</v>
      </c>
      <c r="M47" s="7">
        <v>116500</v>
      </c>
      <c r="N47" s="7">
        <v>60</v>
      </c>
      <c r="O47" s="7">
        <f t="shared" si="20"/>
        <v>2327330.4074494229</v>
      </c>
      <c r="P47" s="7">
        <f t="shared" si="21"/>
        <v>96972.10031039262</v>
      </c>
      <c r="Q47" s="7">
        <f t="shared" si="22"/>
        <v>101097.72641331064</v>
      </c>
      <c r="R47" s="7">
        <f t="shared" si="6"/>
        <v>119</v>
      </c>
      <c r="S47" s="7">
        <f t="shared" si="7"/>
        <v>15817520</v>
      </c>
      <c r="T47" s="17">
        <f t="shared" si="8"/>
        <v>133772.4990849476</v>
      </c>
      <c r="U47" s="17">
        <f t="shared" si="9"/>
        <v>118880.06254583524</v>
      </c>
      <c r="V47" s="17">
        <f t="shared" si="10"/>
        <v>76.608950075612356</v>
      </c>
      <c r="W47" s="13">
        <f t="shared" si="11"/>
        <v>0.83044750378061793</v>
      </c>
      <c r="X47" s="13">
        <f t="shared" si="15"/>
        <v>0.16955249621938207</v>
      </c>
      <c r="Y47" s="7">
        <f t="shared" si="23"/>
        <v>13726311.669502739</v>
      </c>
      <c r="Z47" s="7">
        <f t="shared" si="24"/>
        <v>116086.65677351828</v>
      </c>
      <c r="AA47" s="7">
        <f t="shared" si="25"/>
        <v>103163.12480048162</v>
      </c>
      <c r="AB47" s="27">
        <v>176.3</v>
      </c>
      <c r="AC47" s="32">
        <f t="shared" si="16"/>
        <v>115.23503458794053</v>
      </c>
    </row>
    <row r="48" spans="1:29" x14ac:dyDescent="0.2">
      <c r="A48" s="127">
        <v>37561</v>
      </c>
      <c r="B48" s="7">
        <v>91</v>
      </c>
      <c r="C48" s="7">
        <v>12274794</v>
      </c>
      <c r="D48" s="7">
        <v>134887.84615384616</v>
      </c>
      <c r="E48" s="7">
        <v>118750</v>
      </c>
      <c r="F48" s="7">
        <v>77</v>
      </c>
      <c r="G48" s="7">
        <f t="shared" si="17"/>
        <v>10664061.283645656</v>
      </c>
      <c r="H48" s="7">
        <f t="shared" si="18"/>
        <v>117187.48663346875</v>
      </c>
      <c r="I48" s="7">
        <f t="shared" si="19"/>
        <v>103167.29367783458</v>
      </c>
      <c r="J48" s="7">
        <v>36</v>
      </c>
      <c r="K48" s="7">
        <v>4127845</v>
      </c>
      <c r="L48" s="7">
        <v>114662.36111111111</v>
      </c>
      <c r="M48" s="7">
        <v>109950</v>
      </c>
      <c r="N48" s="7">
        <v>96</v>
      </c>
      <c r="O48" s="7">
        <f t="shared" si="20"/>
        <v>3586177.6620764723</v>
      </c>
      <c r="P48" s="7">
        <f t="shared" si="21"/>
        <v>99616.046168790883</v>
      </c>
      <c r="Q48" s="7">
        <f t="shared" si="22"/>
        <v>95522.054230550828</v>
      </c>
      <c r="R48" s="7">
        <f t="shared" si="6"/>
        <v>127</v>
      </c>
      <c r="S48" s="7">
        <f t="shared" si="7"/>
        <v>16402639</v>
      </c>
      <c r="T48" s="17">
        <f t="shared" si="8"/>
        <v>129797.9537709053</v>
      </c>
      <c r="U48" s="17">
        <f t="shared" si="9"/>
        <v>116535.4151396004</v>
      </c>
      <c r="V48" s="17">
        <f t="shared" si="10"/>
        <v>81.781490039499133</v>
      </c>
      <c r="W48" s="13">
        <f t="shared" si="11"/>
        <v>0.74834262950004571</v>
      </c>
      <c r="X48" s="13">
        <f t="shared" si="15"/>
        <v>0.25165737049995429</v>
      </c>
      <c r="Y48" s="7">
        <f t="shared" si="23"/>
        <v>14250238.945722129</v>
      </c>
      <c r="Z48" s="7">
        <f t="shared" si="24"/>
        <v>112765.50413023142</v>
      </c>
      <c r="AA48" s="7">
        <f t="shared" si="25"/>
        <v>101243.31282168863</v>
      </c>
      <c r="AB48" s="27">
        <v>176.1</v>
      </c>
      <c r="AC48" s="32">
        <f t="shared" si="16"/>
        <v>115.10430851353559</v>
      </c>
    </row>
    <row r="49" spans="1:30" x14ac:dyDescent="0.2">
      <c r="A49" s="127">
        <v>37591</v>
      </c>
      <c r="B49" s="7">
        <v>89</v>
      </c>
      <c r="C49" s="7">
        <v>11321076</v>
      </c>
      <c r="D49" s="7">
        <v>127203.10112359551</v>
      </c>
      <c r="E49" s="7">
        <v>115000</v>
      </c>
      <c r="F49" s="7">
        <v>66</v>
      </c>
      <c r="G49" s="7">
        <f t="shared" si="17"/>
        <v>9869118.4370370377</v>
      </c>
      <c r="H49" s="7">
        <f t="shared" si="18"/>
        <v>110888.97120266335</v>
      </c>
      <c r="I49" s="7">
        <f t="shared" si="19"/>
        <v>100250.94966761634</v>
      </c>
      <c r="J49" s="7">
        <v>20</v>
      </c>
      <c r="K49" s="7">
        <v>1881830</v>
      </c>
      <c r="L49" s="7">
        <v>94091.5</v>
      </c>
      <c r="M49" s="7">
        <v>95250</v>
      </c>
      <c r="N49" s="7">
        <v>66</v>
      </c>
      <c r="O49" s="7">
        <f t="shared" si="20"/>
        <v>1640480.3879392212</v>
      </c>
      <c r="P49" s="7">
        <f t="shared" si="21"/>
        <v>82024.01939696107</v>
      </c>
      <c r="Q49" s="7">
        <f t="shared" si="22"/>
        <v>83033.938746438755</v>
      </c>
      <c r="R49" s="7">
        <f t="shared" si="6"/>
        <v>109</v>
      </c>
      <c r="S49" s="7">
        <f t="shared" si="7"/>
        <v>13202906</v>
      </c>
      <c r="T49" s="17">
        <f t="shared" si="8"/>
        <v>122483.65493936792</v>
      </c>
      <c r="U49" s="17">
        <f t="shared" si="9"/>
        <v>112185.00286982275</v>
      </c>
      <c r="V49" s="17">
        <f t="shared" si="10"/>
        <v>66</v>
      </c>
      <c r="W49" s="13">
        <f t="shared" si="11"/>
        <v>0.85746849973786077</v>
      </c>
      <c r="X49" s="13">
        <f t="shared" si="15"/>
        <v>0.14253150026213923</v>
      </c>
      <c r="Y49" s="7">
        <f t="shared" si="23"/>
        <v>11509598.82497626</v>
      </c>
      <c r="Z49" s="7">
        <f t="shared" si="24"/>
        <v>106774.80631680228</v>
      </c>
      <c r="AA49" s="7">
        <f t="shared" si="25"/>
        <v>97796.983270991273</v>
      </c>
      <c r="AB49" s="27">
        <v>175.5</v>
      </c>
      <c r="AC49" s="32">
        <f t="shared" si="16"/>
        <v>114.71213029032081</v>
      </c>
    </row>
    <row r="50" spans="1:30" x14ac:dyDescent="0.2">
      <c r="A50" s="127">
        <v>37622</v>
      </c>
      <c r="B50" s="7">
        <v>53</v>
      </c>
      <c r="C50" s="7">
        <v>7201105</v>
      </c>
      <c r="D50" s="7">
        <v>135869.90566037735</v>
      </c>
      <c r="E50" s="7">
        <v>114900</v>
      </c>
      <c r="F50" s="7">
        <v>81</v>
      </c>
      <c r="G50" s="7">
        <f t="shared" si="17"/>
        <v>6252605.3109629219</v>
      </c>
      <c r="H50" s="7">
        <f t="shared" si="18"/>
        <v>117973.68511250796</v>
      </c>
      <c r="I50" s="7">
        <f t="shared" si="19"/>
        <v>99765.848467650401</v>
      </c>
      <c r="J50" s="7">
        <v>28</v>
      </c>
      <c r="K50" s="7">
        <v>2653800</v>
      </c>
      <c r="L50" s="7">
        <v>94778.571428571435</v>
      </c>
      <c r="M50" s="7">
        <v>92000</v>
      </c>
      <c r="N50" s="7">
        <v>108</v>
      </c>
      <c r="O50" s="7">
        <f t="shared" si="20"/>
        <v>2304252.4687854713</v>
      </c>
      <c r="P50" s="7">
        <f t="shared" si="21"/>
        <v>82294.731028052542</v>
      </c>
      <c r="Q50" s="7">
        <f t="shared" si="22"/>
        <v>79882.141505864565</v>
      </c>
      <c r="R50" s="7">
        <f t="shared" si="6"/>
        <v>81</v>
      </c>
      <c r="S50" s="7">
        <f t="shared" si="7"/>
        <v>9854905</v>
      </c>
      <c r="T50" s="17">
        <f t="shared" si="8"/>
        <v>124804.53437730901</v>
      </c>
      <c r="U50" s="17">
        <f t="shared" si="9"/>
        <v>108733.32259418027</v>
      </c>
      <c r="V50" s="17">
        <f t="shared" si="10"/>
        <v>88.270755019962138</v>
      </c>
      <c r="W50" s="13">
        <f t="shared" si="11"/>
        <v>0.73071277703843929</v>
      </c>
      <c r="X50" s="13">
        <f t="shared" si="15"/>
        <v>0.26928722296156071</v>
      </c>
      <c r="Y50" s="7">
        <f t="shared" si="23"/>
        <v>8556857.7797483932</v>
      </c>
      <c r="Z50" s="7">
        <f t="shared" si="24"/>
        <v>108365.79864893193</v>
      </c>
      <c r="AA50" s="7">
        <f t="shared" si="25"/>
        <v>94411.420237729646</v>
      </c>
      <c r="AB50" s="27">
        <v>176.2</v>
      </c>
      <c r="AC50" s="32">
        <f t="shared" si="16"/>
        <v>115.16967155073804</v>
      </c>
    </row>
    <row r="51" spans="1:30" x14ac:dyDescent="0.2">
      <c r="A51" s="127">
        <v>37653</v>
      </c>
      <c r="B51" s="7">
        <v>88</v>
      </c>
      <c r="C51" s="7">
        <v>11781117</v>
      </c>
      <c r="D51" s="7">
        <v>133876.32954545456</v>
      </c>
      <c r="E51" s="7">
        <v>110200</v>
      </c>
      <c r="F51" s="7">
        <v>98</v>
      </c>
      <c r="G51" s="7">
        <f t="shared" si="17"/>
        <v>10137304.415213723</v>
      </c>
      <c r="H51" s="7">
        <f t="shared" si="18"/>
        <v>115196.64108197414</v>
      </c>
      <c r="I51" s="7">
        <f t="shared" si="19"/>
        <v>94823.856392950882</v>
      </c>
      <c r="J51" s="7">
        <v>24</v>
      </c>
      <c r="K51" s="7">
        <v>2516550</v>
      </c>
      <c r="L51" s="7">
        <v>104856.25</v>
      </c>
      <c r="M51" s="7">
        <v>101250</v>
      </c>
      <c r="N51" s="7">
        <v>136</v>
      </c>
      <c r="O51" s="7">
        <f t="shared" si="20"/>
        <v>2165417.2033183351</v>
      </c>
      <c r="P51" s="7">
        <f t="shared" si="21"/>
        <v>90225.716804930635</v>
      </c>
      <c r="Q51" s="7">
        <f t="shared" si="22"/>
        <v>87122.644825646799</v>
      </c>
      <c r="R51" s="7">
        <f t="shared" si="6"/>
        <v>112</v>
      </c>
      <c r="S51" s="7">
        <f t="shared" si="7"/>
        <v>14297667</v>
      </c>
      <c r="T51" s="17">
        <f t="shared" si="8"/>
        <v>128768.46955821931</v>
      </c>
      <c r="U51" s="17">
        <f t="shared" si="9"/>
        <v>108624.69946320614</v>
      </c>
      <c r="V51" s="17">
        <f t="shared" si="10"/>
        <v>104.68842686013039</v>
      </c>
      <c r="W51" s="13">
        <f t="shared" si="11"/>
        <v>0.82398876683867373</v>
      </c>
      <c r="X51" s="13">
        <f t="shared" si="15"/>
        <v>0.17601123316132627</v>
      </c>
      <c r="Y51" s="7">
        <f t="shared" si="23"/>
        <v>12302721.618532058</v>
      </c>
      <c r="Z51" s="7">
        <f t="shared" si="24"/>
        <v>110801.47790679359</v>
      </c>
      <c r="AA51" s="7">
        <f t="shared" si="25"/>
        <v>93468.356648153422</v>
      </c>
      <c r="AB51" s="27">
        <v>177.8</v>
      </c>
      <c r="AC51" s="32">
        <f t="shared" si="16"/>
        <v>116.21548014597745</v>
      </c>
    </row>
    <row r="52" spans="1:30" x14ac:dyDescent="0.2">
      <c r="A52" s="127">
        <v>37681</v>
      </c>
      <c r="B52" s="7">
        <v>101</v>
      </c>
      <c r="C52" s="7">
        <v>13003597</v>
      </c>
      <c r="D52" s="7">
        <v>128748.48514851485</v>
      </c>
      <c r="E52" s="7">
        <v>119575</v>
      </c>
      <c r="F52" s="7">
        <v>92</v>
      </c>
      <c r="G52" s="7">
        <f t="shared" si="17"/>
        <v>11139092.820222098</v>
      </c>
      <c r="H52" s="7">
        <f t="shared" si="18"/>
        <v>110288.04772497126</v>
      </c>
      <c r="I52" s="7">
        <f t="shared" si="19"/>
        <v>102429.89105076522</v>
      </c>
      <c r="J52" s="7">
        <v>40</v>
      </c>
      <c r="K52" s="7">
        <v>4158400</v>
      </c>
      <c r="L52" s="7">
        <v>103960</v>
      </c>
      <c r="M52" s="7">
        <v>101900</v>
      </c>
      <c r="N52" s="7">
        <v>125</v>
      </c>
      <c r="O52" s="7">
        <f t="shared" si="20"/>
        <v>3562153.11683464</v>
      </c>
      <c r="P52" s="7">
        <f t="shared" si="21"/>
        <v>89053.827920865995</v>
      </c>
      <c r="Q52" s="7">
        <f t="shared" si="22"/>
        <v>87289.198394923485</v>
      </c>
      <c r="R52" s="7">
        <f t="shared" si="6"/>
        <v>141</v>
      </c>
      <c r="S52" s="7">
        <f t="shared" si="7"/>
        <v>17161997</v>
      </c>
      <c r="T52" s="17">
        <f t="shared" si="8"/>
        <v>122742.16568338593</v>
      </c>
      <c r="U52" s="17">
        <f t="shared" si="9"/>
        <v>115292.29793450028</v>
      </c>
      <c r="V52" s="17">
        <f t="shared" si="10"/>
        <v>99.995992540961282</v>
      </c>
      <c r="W52" s="13">
        <f t="shared" si="11"/>
        <v>0.75769719572844585</v>
      </c>
      <c r="X52" s="13">
        <f t="shared" si="15"/>
        <v>0.24230280427155415</v>
      </c>
      <c r="Y52" s="7">
        <f t="shared" si="23"/>
        <v>14701245.937056737</v>
      </c>
      <c r="Z52" s="7">
        <f t="shared" si="24"/>
        <v>105142.936719918</v>
      </c>
      <c r="AA52" s="7">
        <f t="shared" si="25"/>
        <v>98761.258761641046</v>
      </c>
      <c r="AB52" s="27">
        <v>178.6</v>
      </c>
      <c r="AC52" s="32">
        <f t="shared" si="16"/>
        <v>116.73838444359714</v>
      </c>
    </row>
    <row r="53" spans="1:30" x14ac:dyDescent="0.2">
      <c r="A53" s="127">
        <v>37712</v>
      </c>
      <c r="B53" s="7">
        <v>106</v>
      </c>
      <c r="C53" s="7">
        <v>13711878</v>
      </c>
      <c r="D53" s="7">
        <v>129357.33962264151</v>
      </c>
      <c r="E53" s="7">
        <v>119725</v>
      </c>
      <c r="F53" s="7">
        <v>76</v>
      </c>
      <c r="G53" s="7">
        <f t="shared" si="17"/>
        <v>11798667.426040495</v>
      </c>
      <c r="H53" s="7">
        <f t="shared" si="18"/>
        <v>111308.18326453297</v>
      </c>
      <c r="I53" s="7">
        <f t="shared" si="19"/>
        <v>103019.83853580803</v>
      </c>
      <c r="J53" s="7">
        <v>40</v>
      </c>
      <c r="K53" s="7">
        <v>3947600</v>
      </c>
      <c r="L53" s="7">
        <v>98690</v>
      </c>
      <c r="M53" s="7">
        <v>92000</v>
      </c>
      <c r="N53" s="7">
        <v>112</v>
      </c>
      <c r="O53" s="7">
        <f t="shared" si="20"/>
        <v>3396793.6070491187</v>
      </c>
      <c r="P53" s="7">
        <f t="shared" si="21"/>
        <v>84919.840176227968</v>
      </c>
      <c r="Q53" s="7">
        <f t="shared" si="22"/>
        <v>79163.292088488932</v>
      </c>
      <c r="R53" s="7">
        <f t="shared" si="6"/>
        <v>146</v>
      </c>
      <c r="S53" s="7">
        <f t="shared" si="7"/>
        <v>17659478</v>
      </c>
      <c r="T53" s="17">
        <f t="shared" si="8"/>
        <v>122501.9620234656</v>
      </c>
      <c r="U53" s="17">
        <f t="shared" si="9"/>
        <v>113527.35304803461</v>
      </c>
      <c r="V53" s="17">
        <f t="shared" si="10"/>
        <v>84.047440586862194</v>
      </c>
      <c r="W53" s="13">
        <f t="shared" si="11"/>
        <v>0.7764599836982724</v>
      </c>
      <c r="X53" s="13">
        <f t="shared" si="15"/>
        <v>0.2235400163017276</v>
      </c>
      <c r="Y53" s="7">
        <f t="shared" si="23"/>
        <v>15195461.033089614</v>
      </c>
      <c r="Z53" s="7">
        <f t="shared" si="24"/>
        <v>105409.33262039769</v>
      </c>
      <c r="AA53" s="7">
        <f t="shared" si="25"/>
        <v>97686.945754071392</v>
      </c>
      <c r="AB53" s="27">
        <v>177.8</v>
      </c>
      <c r="AC53" s="32">
        <f t="shared" si="16"/>
        <v>116.21548014597745</v>
      </c>
    </row>
    <row r="54" spans="1:30" x14ac:dyDescent="0.2">
      <c r="A54" s="127">
        <v>37742</v>
      </c>
      <c r="B54" s="7">
        <v>133</v>
      </c>
      <c r="C54" s="7">
        <v>18246448</v>
      </c>
      <c r="D54" s="7">
        <v>137191.33834586467</v>
      </c>
      <c r="E54" s="7">
        <v>121900</v>
      </c>
      <c r="F54" s="7">
        <v>53</v>
      </c>
      <c r="G54" s="7">
        <f t="shared" si="17"/>
        <v>15709366.855749395</v>
      </c>
      <c r="H54" s="7">
        <f t="shared" si="18"/>
        <v>118115.54026879244</v>
      </c>
      <c r="I54" s="7">
        <f t="shared" si="19"/>
        <v>104950.38923278937</v>
      </c>
      <c r="J54" s="7">
        <v>41</v>
      </c>
      <c r="K54" s="7">
        <v>4421477</v>
      </c>
      <c r="L54" s="7">
        <v>107840.90243902439</v>
      </c>
      <c r="M54" s="7">
        <v>102000</v>
      </c>
      <c r="N54" s="7">
        <v>97</v>
      </c>
      <c r="O54" s="7">
        <f t="shared" si="20"/>
        <v>3806691.8140592766</v>
      </c>
      <c r="P54" s="7">
        <f t="shared" si="21"/>
        <v>92846.141806323823</v>
      </c>
      <c r="Q54" s="7">
        <f t="shared" si="22"/>
        <v>87817.388857625221</v>
      </c>
      <c r="R54" s="7">
        <f t="shared" si="6"/>
        <v>174</v>
      </c>
      <c r="S54" s="7">
        <f t="shared" si="7"/>
        <v>22667925</v>
      </c>
      <c r="T54" s="17">
        <f t="shared" si="8"/>
        <v>131466.40863562131</v>
      </c>
      <c r="U54" s="17">
        <f t="shared" si="9"/>
        <v>118018.41876572293</v>
      </c>
      <c r="V54" s="17">
        <f t="shared" si="10"/>
        <v>61.582390668753312</v>
      </c>
      <c r="W54" s="13">
        <f t="shared" si="11"/>
        <v>0.80494566661924283</v>
      </c>
      <c r="X54" s="13">
        <f t="shared" si="15"/>
        <v>0.19505433338075717</v>
      </c>
      <c r="Y54" s="7">
        <f t="shared" si="23"/>
        <v>19516058.669808671</v>
      </c>
      <c r="Z54" s="7">
        <f t="shared" si="24"/>
        <v>113186.6345967629</v>
      </c>
      <c r="AA54" s="7">
        <f t="shared" si="25"/>
        <v>101608.52326579946</v>
      </c>
      <c r="AB54" s="27">
        <v>177.7</v>
      </c>
      <c r="AC54" s="32">
        <f t="shared" si="16"/>
        <v>116.15011710877496</v>
      </c>
    </row>
    <row r="55" spans="1:30" x14ac:dyDescent="0.2">
      <c r="A55" s="127">
        <v>37773</v>
      </c>
      <c r="B55" s="7">
        <v>134</v>
      </c>
      <c r="C55" s="7">
        <v>18576521</v>
      </c>
      <c r="D55" s="7">
        <v>138630.75373134328</v>
      </c>
      <c r="E55" s="7">
        <v>116000</v>
      </c>
      <c r="F55" s="7">
        <v>58</v>
      </c>
      <c r="G55" s="7">
        <f t="shared" si="17"/>
        <v>15930789.846739536</v>
      </c>
      <c r="H55" s="7">
        <f t="shared" si="18"/>
        <v>118886.49139357863</v>
      </c>
      <c r="I55" s="7">
        <f t="shared" si="19"/>
        <v>99478.886397608367</v>
      </c>
      <c r="J55" s="7">
        <v>70</v>
      </c>
      <c r="K55" s="7">
        <v>8489197</v>
      </c>
      <c r="L55" s="7">
        <v>121274.24285714286</v>
      </c>
      <c r="M55" s="7">
        <v>115950</v>
      </c>
      <c r="N55" s="7">
        <v>79</v>
      </c>
      <c r="O55" s="7">
        <f t="shared" si="20"/>
        <v>7280136.7583613591</v>
      </c>
      <c r="P55" s="7">
        <f t="shared" si="21"/>
        <v>104001.95369087657</v>
      </c>
      <c r="Q55" s="7">
        <f t="shared" si="22"/>
        <v>99436.007567264576</v>
      </c>
      <c r="R55" s="7">
        <f t="shared" si="6"/>
        <v>204</v>
      </c>
      <c r="S55" s="7">
        <f t="shared" si="7"/>
        <v>27065718</v>
      </c>
      <c r="T55" s="17">
        <f t="shared" si="8"/>
        <v>133186.86194012128</v>
      </c>
      <c r="U55" s="17">
        <f t="shared" si="9"/>
        <v>115984.31743617516</v>
      </c>
      <c r="V55" s="17">
        <f t="shared" si="10"/>
        <v>64.58667680643093</v>
      </c>
      <c r="W55" s="13">
        <f t="shared" si="11"/>
        <v>0.68634872350328924</v>
      </c>
      <c r="X55" s="13">
        <f t="shared" si="15"/>
        <v>0.31365127649671076</v>
      </c>
      <c r="Y55" s="7">
        <f t="shared" si="23"/>
        <v>23210926.605100896</v>
      </c>
      <c r="Z55" s="7">
        <f t="shared" si="24"/>
        <v>114217.93714306271</v>
      </c>
      <c r="AA55" s="7">
        <f t="shared" si="25"/>
        <v>99465.437397736343</v>
      </c>
      <c r="AB55" s="27">
        <v>178.4</v>
      </c>
      <c r="AC55" s="32">
        <f t="shared" si="16"/>
        <v>116.60765836919222</v>
      </c>
    </row>
    <row r="56" spans="1:30" x14ac:dyDescent="0.2">
      <c r="A56" s="127">
        <v>37803</v>
      </c>
      <c r="B56" s="7">
        <v>142</v>
      </c>
      <c r="C56" s="7">
        <v>20587430</v>
      </c>
      <c r="D56" s="7">
        <v>144981.90140845071</v>
      </c>
      <c r="E56" s="7">
        <v>131750</v>
      </c>
      <c r="F56" s="7">
        <v>63</v>
      </c>
      <c r="G56" s="7">
        <f t="shared" si="17"/>
        <v>17685037.776997942</v>
      </c>
      <c r="H56" s="7">
        <f t="shared" si="18"/>
        <v>124542.51955632353</v>
      </c>
      <c r="I56" s="7">
        <f t="shared" si="19"/>
        <v>113176.03640276998</v>
      </c>
      <c r="J56" s="7">
        <v>59</v>
      </c>
      <c r="K56" s="7">
        <v>6766600</v>
      </c>
      <c r="L56" s="7">
        <v>114688.13559322034</v>
      </c>
      <c r="M56" s="7">
        <v>102750</v>
      </c>
      <c r="N56" s="7">
        <v>72</v>
      </c>
      <c r="O56" s="7">
        <f t="shared" si="20"/>
        <v>5812652.507954333</v>
      </c>
      <c r="P56" s="7">
        <f t="shared" si="21"/>
        <v>98519.534033124291</v>
      </c>
      <c r="Q56" s="7">
        <f t="shared" si="22"/>
        <v>88264.423076923078</v>
      </c>
      <c r="R56" s="7">
        <f t="shared" si="6"/>
        <v>201</v>
      </c>
      <c r="S56" s="7">
        <f t="shared" si="7"/>
        <v>27354030</v>
      </c>
      <c r="T56" s="17">
        <f t="shared" si="8"/>
        <v>137488.09534896558</v>
      </c>
      <c r="U56" s="17">
        <f t="shared" si="9"/>
        <v>124576.23437935836</v>
      </c>
      <c r="V56" s="17">
        <f t="shared" si="10"/>
        <v>65.226341054681882</v>
      </c>
      <c r="W56" s="13">
        <f t="shared" si="11"/>
        <v>0.75262877170201248</v>
      </c>
      <c r="X56" s="13">
        <f t="shared" si="15"/>
        <v>0.24737122829798752</v>
      </c>
      <c r="Y56" s="7">
        <f t="shared" si="23"/>
        <v>23497690.284952275</v>
      </c>
      <c r="Z56" s="7">
        <f t="shared" si="24"/>
        <v>118105.18166346899</v>
      </c>
      <c r="AA56" s="7">
        <f t="shared" si="25"/>
        <v>107013.62001547072</v>
      </c>
      <c r="AB56" s="27">
        <v>178.1</v>
      </c>
      <c r="AC56" s="32">
        <f t="shared" si="16"/>
        <v>116.41156925758483</v>
      </c>
    </row>
    <row r="57" spans="1:30" x14ac:dyDescent="0.2">
      <c r="A57" s="127">
        <v>37834</v>
      </c>
      <c r="B57" s="7">
        <v>159</v>
      </c>
      <c r="C57" s="7">
        <v>23860209</v>
      </c>
      <c r="D57" s="7">
        <v>150064.20754716982</v>
      </c>
      <c r="E57" s="7">
        <v>134900</v>
      </c>
      <c r="F57" s="7">
        <v>69</v>
      </c>
      <c r="G57" s="7">
        <f t="shared" si="17"/>
        <v>20416180.883249443</v>
      </c>
      <c r="H57" s="7">
        <f t="shared" si="18"/>
        <v>128403.65335377009</v>
      </c>
      <c r="I57" s="7">
        <f t="shared" si="19"/>
        <v>115428.27647278152</v>
      </c>
      <c r="J57" s="7">
        <v>52</v>
      </c>
      <c r="K57" s="7">
        <v>6725075</v>
      </c>
      <c r="L57" s="7">
        <v>129328.36538461539</v>
      </c>
      <c r="M57" s="7">
        <v>113700</v>
      </c>
      <c r="N57" s="7">
        <v>117</v>
      </c>
      <c r="O57" s="7">
        <f t="shared" si="20"/>
        <v>5754364.836176361</v>
      </c>
      <c r="P57" s="7">
        <f t="shared" si="21"/>
        <v>110660.8622341608</v>
      </c>
      <c r="Q57" s="7">
        <f t="shared" si="22"/>
        <v>97288.324944071603</v>
      </c>
      <c r="R57" s="7">
        <f t="shared" si="6"/>
        <v>211</v>
      </c>
      <c r="S57" s="7">
        <f t="shared" si="7"/>
        <v>30585284</v>
      </c>
      <c r="T57" s="17">
        <f t="shared" si="8"/>
        <v>145504.8222646483</v>
      </c>
      <c r="U57" s="17">
        <f t="shared" si="9"/>
        <v>130238.55595390253</v>
      </c>
      <c r="V57" s="17">
        <f t="shared" si="10"/>
        <v>79.554212934560297</v>
      </c>
      <c r="W57" s="13">
        <f t="shared" si="11"/>
        <v>0.78012056386332718</v>
      </c>
      <c r="X57" s="13">
        <f t="shared" si="15"/>
        <v>0.21987943613667282</v>
      </c>
      <c r="Y57" s="7">
        <f t="shared" si="23"/>
        <v>26170545.719425805</v>
      </c>
      <c r="Z57" s="7">
        <f t="shared" si="24"/>
        <v>124502.37844689965</v>
      </c>
      <c r="AA57" s="7">
        <f t="shared" si="25"/>
        <v>111439.6741591022</v>
      </c>
      <c r="AB57" s="27">
        <v>178.8</v>
      </c>
      <c r="AC57" s="32">
        <f t="shared" si="16"/>
        <v>116.86911051800206</v>
      </c>
    </row>
    <row r="58" spans="1:30" x14ac:dyDescent="0.2">
      <c r="A58" s="127">
        <v>37865</v>
      </c>
      <c r="B58" s="7">
        <v>132</v>
      </c>
      <c r="C58" s="7">
        <v>17914711</v>
      </c>
      <c r="D58" s="7">
        <v>135717.50757575757</v>
      </c>
      <c r="E58" s="7">
        <v>112750</v>
      </c>
      <c r="F58" s="7">
        <v>67</v>
      </c>
      <c r="G58" s="7">
        <f t="shared" si="17"/>
        <v>15269089.101624884</v>
      </c>
      <c r="H58" s="7">
        <f t="shared" si="18"/>
        <v>115674.91743655215</v>
      </c>
      <c r="I58" s="7">
        <f t="shared" si="19"/>
        <v>96099.222376973063</v>
      </c>
      <c r="J58" s="7">
        <v>47</v>
      </c>
      <c r="K58" s="7">
        <v>5208204</v>
      </c>
      <c r="L58" s="7">
        <v>110812.85106382979</v>
      </c>
      <c r="M58" s="7">
        <v>111900</v>
      </c>
      <c r="N58" s="7">
        <v>94</v>
      </c>
      <c r="O58" s="7">
        <f t="shared" si="20"/>
        <v>4439063.0100278556</v>
      </c>
      <c r="P58" s="7">
        <f t="shared" si="21"/>
        <v>94448.149149528836</v>
      </c>
      <c r="Q58" s="7">
        <f t="shared" si="22"/>
        <v>95374.749303621167</v>
      </c>
      <c r="R58" s="7">
        <f t="shared" si="6"/>
        <v>179</v>
      </c>
      <c r="S58" s="7">
        <f t="shared" si="7"/>
        <v>23122915</v>
      </c>
      <c r="T58" s="17">
        <f t="shared" si="8"/>
        <v>130107.98422353106</v>
      </c>
      <c r="U58" s="17">
        <f t="shared" si="9"/>
        <v>112558.54605053039</v>
      </c>
      <c r="V58" s="17">
        <f t="shared" si="10"/>
        <v>73.0814783949169</v>
      </c>
      <c r="W58" s="13">
        <f t="shared" si="11"/>
        <v>0.77476005944752213</v>
      </c>
      <c r="X58" s="13">
        <f t="shared" si="15"/>
        <v>0.22523994055247787</v>
      </c>
      <c r="Y58" s="7">
        <f t="shared" si="23"/>
        <v>19708152.111652739</v>
      </c>
      <c r="Z58" s="7">
        <f t="shared" si="24"/>
        <v>110893.80140946177</v>
      </c>
      <c r="AA58" s="7">
        <f t="shared" si="25"/>
        <v>95936.042104999418</v>
      </c>
      <c r="AB58" s="27">
        <v>179.5</v>
      </c>
      <c r="AC58" s="32">
        <f t="shared" si="16"/>
        <v>117.3266517784193</v>
      </c>
    </row>
    <row r="59" spans="1:30" x14ac:dyDescent="0.2">
      <c r="A59" s="127">
        <v>37895</v>
      </c>
      <c r="B59" s="7">
        <v>102</v>
      </c>
      <c r="C59" s="7">
        <v>13367588</v>
      </c>
      <c r="D59" s="7">
        <v>131054.7843137255</v>
      </c>
      <c r="E59" s="7">
        <v>123185</v>
      </c>
      <c r="F59" s="7">
        <v>50</v>
      </c>
      <c r="G59" s="7">
        <f t="shared" si="17"/>
        <v>11418925.557975061</v>
      </c>
      <c r="H59" s="7">
        <f t="shared" si="18"/>
        <v>111950.25056838297</v>
      </c>
      <c r="I59" s="7">
        <f t="shared" si="19"/>
        <v>105227.68541782991</v>
      </c>
      <c r="J59" s="7">
        <v>57</v>
      </c>
      <c r="K59" s="7">
        <v>6337832</v>
      </c>
      <c r="L59" s="7">
        <v>111190.0350877193</v>
      </c>
      <c r="M59" s="7">
        <v>102600</v>
      </c>
      <c r="N59" s="7">
        <v>82</v>
      </c>
      <c r="O59" s="7">
        <f t="shared" si="20"/>
        <v>5413933.4490973391</v>
      </c>
      <c r="P59" s="7">
        <f t="shared" si="21"/>
        <v>94981.288580655077</v>
      </c>
      <c r="Q59" s="7">
        <f t="shared" si="22"/>
        <v>87643.467336683432</v>
      </c>
      <c r="R59" s="7">
        <f t="shared" si="6"/>
        <v>159</v>
      </c>
      <c r="S59" s="7">
        <f t="shared" si="7"/>
        <v>19705420</v>
      </c>
      <c r="T59" s="17">
        <f t="shared" si="8"/>
        <v>124665.70743454418</v>
      </c>
      <c r="U59" s="17">
        <f t="shared" si="9"/>
        <v>116564.26967707361</v>
      </c>
      <c r="V59" s="17">
        <f t="shared" si="10"/>
        <v>60.292123892817308</v>
      </c>
      <c r="W59" s="13">
        <f t="shared" si="11"/>
        <v>0.67837112834945923</v>
      </c>
      <c r="X59" s="13">
        <f t="shared" si="15"/>
        <v>0.32162887165054077</v>
      </c>
      <c r="Y59" s="7">
        <f t="shared" si="23"/>
        <v>16832859.007072404</v>
      </c>
      <c r="Z59" s="7">
        <f t="shared" si="24"/>
        <v>106492.54247118912</v>
      </c>
      <c r="AA59" s="7">
        <f t="shared" si="25"/>
        <v>99572.093197533715</v>
      </c>
      <c r="AB59" s="27">
        <v>179.1</v>
      </c>
      <c r="AC59" s="32">
        <f t="shared" si="16"/>
        <v>117.06519962960944</v>
      </c>
    </row>
    <row r="60" spans="1:30" s="3" customFormat="1" x14ac:dyDescent="0.2">
      <c r="A60" s="127">
        <v>37926</v>
      </c>
      <c r="B60" s="12">
        <v>68</v>
      </c>
      <c r="C60" s="12">
        <v>9026115</v>
      </c>
      <c r="D60" s="12">
        <v>132736</v>
      </c>
      <c r="E60" s="12">
        <v>109950</v>
      </c>
      <c r="F60" s="12">
        <v>108</v>
      </c>
      <c r="G60" s="7">
        <f t="shared" si="17"/>
        <v>7718951.2430128567</v>
      </c>
      <c r="H60" s="7">
        <f t="shared" si="18"/>
        <v>113513.1462642072</v>
      </c>
      <c r="I60" s="7">
        <f t="shared" si="19"/>
        <v>94027.0192845165</v>
      </c>
      <c r="J60" s="12">
        <v>22</v>
      </c>
      <c r="K60" s="12">
        <v>2336382</v>
      </c>
      <c r="L60" s="12">
        <v>106199</v>
      </c>
      <c r="M60" s="12">
        <v>99500</v>
      </c>
      <c r="N60" s="12">
        <v>165</v>
      </c>
      <c r="O60" s="7">
        <f t="shared" si="20"/>
        <v>1998026.6973169371</v>
      </c>
      <c r="P60" s="7">
        <f t="shared" si="21"/>
        <v>90819.239845351229</v>
      </c>
      <c r="Q60" s="7">
        <f t="shared" si="22"/>
        <v>85090.390348425572</v>
      </c>
      <c r="R60" s="12">
        <f t="shared" si="6"/>
        <v>90</v>
      </c>
      <c r="S60" s="12">
        <f t="shared" si="7"/>
        <v>11362497</v>
      </c>
      <c r="T60" s="17">
        <f t="shared" si="8"/>
        <v>127279.40281594793</v>
      </c>
      <c r="U60" s="17">
        <f t="shared" si="9"/>
        <v>107801.2476702964</v>
      </c>
      <c r="V60" s="17">
        <f t="shared" si="10"/>
        <v>119.72046725292864</v>
      </c>
      <c r="W60" s="15">
        <f t="shared" si="11"/>
        <v>0.7943777674924799</v>
      </c>
      <c r="X60" s="15">
        <f t="shared" si="15"/>
        <v>0.2056222325075201</v>
      </c>
      <c r="Y60" s="7">
        <f t="shared" si="23"/>
        <v>9716977.9403297938</v>
      </c>
      <c r="Z60" s="7">
        <f t="shared" si="24"/>
        <v>108846.77456204529</v>
      </c>
      <c r="AA60" s="7">
        <f t="shared" si="25"/>
        <v>92189.449691586167</v>
      </c>
      <c r="AB60" s="27">
        <v>178.9</v>
      </c>
      <c r="AC60" s="32">
        <f t="shared" si="16"/>
        <v>116.93447355520452</v>
      </c>
    </row>
    <row r="61" spans="1:30" x14ac:dyDescent="0.2">
      <c r="A61" s="127">
        <v>37956</v>
      </c>
      <c r="B61" s="7">
        <v>86</v>
      </c>
      <c r="C61" s="7">
        <v>12400016</v>
      </c>
      <c r="D61" s="7">
        <v>144186</v>
      </c>
      <c r="E61" s="7">
        <v>124150</v>
      </c>
      <c r="F61" s="7">
        <v>105</v>
      </c>
      <c r="G61" s="7">
        <f t="shared" si="17"/>
        <v>10633963.646487296</v>
      </c>
      <c r="H61" s="7">
        <f t="shared" si="18"/>
        <v>123650.54063901346</v>
      </c>
      <c r="I61" s="7">
        <f t="shared" si="19"/>
        <v>106468.13574364723</v>
      </c>
      <c r="J61" s="12">
        <v>30</v>
      </c>
      <c r="K61" s="7">
        <v>3397145</v>
      </c>
      <c r="L61" s="7">
        <v>113238</v>
      </c>
      <c r="M61" s="7">
        <v>111500</v>
      </c>
      <c r="N61" s="7">
        <v>138</v>
      </c>
      <c r="O61" s="7">
        <f t="shared" si="20"/>
        <v>2913312.0821655453</v>
      </c>
      <c r="P61" s="7">
        <f t="shared" si="21"/>
        <v>97110.259809417039</v>
      </c>
      <c r="Q61" s="7">
        <f t="shared" si="22"/>
        <v>95619.791666666657</v>
      </c>
      <c r="R61" s="7">
        <f t="shared" si="6"/>
        <v>116</v>
      </c>
      <c r="S61" s="7">
        <f t="shared" si="7"/>
        <v>15797161</v>
      </c>
      <c r="T61" s="17">
        <f t="shared" si="8"/>
        <v>137530.70013567628</v>
      </c>
      <c r="U61" s="17">
        <f t="shared" si="9"/>
        <v>121429.6451052186</v>
      </c>
      <c r="V61" s="17">
        <f t="shared" si="10"/>
        <v>112.09657798638629</v>
      </c>
      <c r="W61" s="13">
        <f t="shared" si="11"/>
        <v>0.7849521822307185</v>
      </c>
      <c r="X61" s="13">
        <f t="shared" si="15"/>
        <v>0.2150478177692815</v>
      </c>
      <c r="Y61" s="7">
        <f t="shared" si="23"/>
        <v>13547275.728652839</v>
      </c>
      <c r="Z61" s="7">
        <f t="shared" si="24"/>
        <v>117943.11116362485</v>
      </c>
      <c r="AA61" s="7">
        <f t="shared" si="25"/>
        <v>104135.22302348226</v>
      </c>
      <c r="AB61" s="27">
        <v>178.4</v>
      </c>
      <c r="AC61" s="32">
        <f t="shared" si="16"/>
        <v>116.60765836919222</v>
      </c>
    </row>
    <row r="62" spans="1:30" x14ac:dyDescent="0.2">
      <c r="A62" s="127">
        <v>37987</v>
      </c>
      <c r="B62" s="7">
        <v>37</v>
      </c>
      <c r="C62" s="7">
        <v>5067846</v>
      </c>
      <c r="D62" s="7">
        <v>136968</v>
      </c>
      <c r="E62" s="7">
        <v>136700</v>
      </c>
      <c r="F62" s="7">
        <v>123</v>
      </c>
      <c r="G62" s="7">
        <f t="shared" si="17"/>
        <v>4321840.6128762541</v>
      </c>
      <c r="H62" s="7">
        <f t="shared" si="18"/>
        <v>116805.8115942029</v>
      </c>
      <c r="I62" s="7">
        <f t="shared" si="19"/>
        <v>116577.26217019695</v>
      </c>
      <c r="J62" s="12">
        <v>19</v>
      </c>
      <c r="K62" s="7">
        <v>2193850</v>
      </c>
      <c r="L62" s="7">
        <v>115465</v>
      </c>
      <c r="M62" s="7">
        <v>93000</v>
      </c>
      <c r="N62" s="7">
        <v>182</v>
      </c>
      <c r="O62" s="7">
        <f t="shared" si="20"/>
        <v>1870907.2905053883</v>
      </c>
      <c r="P62" s="7">
        <f t="shared" si="21"/>
        <v>98468.131503158686</v>
      </c>
      <c r="Q62" s="7">
        <f t="shared" si="22"/>
        <v>79310.061315496088</v>
      </c>
      <c r="R62" s="7">
        <f t="shared" si="6"/>
        <v>56</v>
      </c>
      <c r="S62" s="7">
        <f t="shared" si="7"/>
        <v>7261696</v>
      </c>
      <c r="T62" s="17">
        <f t="shared" si="8"/>
        <v>130471.67234458728</v>
      </c>
      <c r="U62" s="17">
        <f t="shared" si="9"/>
        <v>123497.67853129627</v>
      </c>
      <c r="V62" s="17">
        <f t="shared" ref="V62:V137" si="26">W62*F62+X62*N62</f>
        <v>140.82464454584715</v>
      </c>
      <c r="W62" s="13">
        <f t="shared" si="11"/>
        <v>0.69788738057886202</v>
      </c>
      <c r="X62" s="13">
        <f t="shared" si="15"/>
        <v>0.30211261942113798</v>
      </c>
      <c r="Y62" s="7">
        <f t="shared" si="23"/>
        <v>6192747.903381642</v>
      </c>
      <c r="Z62" s="7">
        <f t="shared" si="24"/>
        <v>111265.76702779069</v>
      </c>
      <c r="AA62" s="7">
        <f t="shared" si="25"/>
        <v>105318.37050148961</v>
      </c>
      <c r="AB62" s="27">
        <v>179.4</v>
      </c>
      <c r="AC62" s="32">
        <f t="shared" si="16"/>
        <v>117.26128874121684</v>
      </c>
      <c r="AD62" s="93"/>
    </row>
    <row r="63" spans="1:30" x14ac:dyDescent="0.2">
      <c r="A63" s="127">
        <v>38018</v>
      </c>
      <c r="B63" s="7">
        <v>78</v>
      </c>
      <c r="C63" s="7">
        <v>11330250</v>
      </c>
      <c r="D63" s="7">
        <v>145259</v>
      </c>
      <c r="E63" s="7">
        <v>128500</v>
      </c>
      <c r="F63" s="7">
        <v>118</v>
      </c>
      <c r="G63" s="7">
        <f t="shared" si="17"/>
        <v>9619499.6184794679</v>
      </c>
      <c r="H63" s="7">
        <f t="shared" si="18"/>
        <v>123326.39571772105</v>
      </c>
      <c r="I63" s="7">
        <f t="shared" si="19"/>
        <v>109097.83111357751</v>
      </c>
      <c r="J63" s="12">
        <v>29</v>
      </c>
      <c r="K63" s="7">
        <v>3452250</v>
      </c>
      <c r="L63" s="7">
        <v>117939</v>
      </c>
      <c r="M63" s="7">
        <v>119000</v>
      </c>
      <c r="N63" s="7">
        <v>153</v>
      </c>
      <c r="O63" s="7">
        <f t="shared" si="20"/>
        <v>2930996.0113762491</v>
      </c>
      <c r="P63" s="7">
        <f t="shared" si="21"/>
        <v>100131.43271365151</v>
      </c>
      <c r="Q63" s="7">
        <f t="shared" si="22"/>
        <v>101032.23270440253</v>
      </c>
      <c r="R63" s="7">
        <f t="shared" si="6"/>
        <v>107</v>
      </c>
      <c r="S63" s="7">
        <f t="shared" si="7"/>
        <v>14782500</v>
      </c>
      <c r="T63" s="17">
        <f t="shared" si="8"/>
        <v>138878.78893962456</v>
      </c>
      <c r="U63" s="17">
        <f t="shared" si="9"/>
        <v>126281.40537798073</v>
      </c>
      <c r="V63" s="17">
        <f t="shared" si="26"/>
        <v>126.17376966007103</v>
      </c>
      <c r="W63" s="13">
        <f t="shared" si="11"/>
        <v>0.76646372399797058</v>
      </c>
      <c r="X63" s="13">
        <f t="shared" si="15"/>
        <v>0.23353627600202942</v>
      </c>
      <c r="Y63" s="7">
        <f t="shared" si="23"/>
        <v>12550495.629855718</v>
      </c>
      <c r="Z63" s="7">
        <f t="shared" si="24"/>
        <v>117909.53043574582</v>
      </c>
      <c r="AA63" s="7">
        <f t="shared" si="25"/>
        <v>107214.22129737091</v>
      </c>
      <c r="AB63" s="27">
        <v>180.2</v>
      </c>
      <c r="AC63" s="32">
        <f t="shared" si="16"/>
        <v>117.78419303883652</v>
      </c>
      <c r="AD63" s="93"/>
    </row>
    <row r="64" spans="1:30" x14ac:dyDescent="0.2">
      <c r="A64" s="127">
        <v>38047</v>
      </c>
      <c r="B64" s="7">
        <v>100</v>
      </c>
      <c r="C64" s="7">
        <v>13027139</v>
      </c>
      <c r="D64" s="7">
        <v>130271</v>
      </c>
      <c r="E64" s="7">
        <v>122950</v>
      </c>
      <c r="F64" s="7">
        <v>128</v>
      </c>
      <c r="G64" s="7">
        <f t="shared" si="17"/>
        <v>11011291.2017035</v>
      </c>
      <c r="H64" s="7">
        <f t="shared" si="18"/>
        <v>110112.5823664825</v>
      </c>
      <c r="I64" s="7">
        <f t="shared" si="19"/>
        <v>103924.44981583794</v>
      </c>
      <c r="J64" s="12">
        <v>41</v>
      </c>
      <c r="K64" s="7">
        <v>5110906</v>
      </c>
      <c r="L64" s="7">
        <v>124656</v>
      </c>
      <c r="M64" s="7">
        <v>99900</v>
      </c>
      <c r="N64" s="7">
        <v>138</v>
      </c>
      <c r="O64" s="7">
        <f t="shared" si="20"/>
        <v>4320033.2989871083</v>
      </c>
      <c r="P64" s="7">
        <f t="shared" si="21"/>
        <v>105366.45966850829</v>
      </c>
      <c r="Q64" s="7">
        <f t="shared" si="22"/>
        <v>84441.256906077338</v>
      </c>
      <c r="R64" s="7">
        <f t="shared" si="6"/>
        <v>141</v>
      </c>
      <c r="S64" s="7">
        <f t="shared" si="7"/>
        <v>18138045</v>
      </c>
      <c r="T64" s="17">
        <f t="shared" si="8"/>
        <v>128688.81530534299</v>
      </c>
      <c r="U64" s="17">
        <f t="shared" si="9"/>
        <v>116455.0120726903</v>
      </c>
      <c r="V64" s="17">
        <f t="shared" si="26"/>
        <v>130.81778218104543</v>
      </c>
      <c r="W64" s="13">
        <f t="shared" si="11"/>
        <v>0.71822178189545782</v>
      </c>
      <c r="X64" s="13">
        <f t="shared" si="15"/>
        <v>0.28177821810454218</v>
      </c>
      <c r="Y64" s="7">
        <f t="shared" si="23"/>
        <v>15331324.500690607</v>
      </c>
      <c r="Z64" s="7">
        <f t="shared" si="24"/>
        <v>108775.22836974179</v>
      </c>
      <c r="AA64" s="7">
        <f t="shared" si="25"/>
        <v>98434.510434738535</v>
      </c>
      <c r="AB64" s="27">
        <v>181</v>
      </c>
      <c r="AC64" s="32">
        <f t="shared" si="16"/>
        <v>118.30709733645624</v>
      </c>
      <c r="AD64" s="93"/>
    </row>
    <row r="65" spans="1:30" x14ac:dyDescent="0.2">
      <c r="A65" s="127">
        <v>38078</v>
      </c>
      <c r="B65" s="7">
        <v>133</v>
      </c>
      <c r="C65" s="7">
        <v>17437366</v>
      </c>
      <c r="D65" s="7">
        <v>131108</v>
      </c>
      <c r="E65" s="7">
        <v>120900</v>
      </c>
      <c r="F65" s="7">
        <v>124</v>
      </c>
      <c r="G65" s="7">
        <f t="shared" si="17"/>
        <v>14698466.592929294</v>
      </c>
      <c r="H65" s="7">
        <f t="shared" si="18"/>
        <v>110514.77373737375</v>
      </c>
      <c r="I65" s="7">
        <f t="shared" si="19"/>
        <v>101910.15151515153</v>
      </c>
      <c r="J65" s="12">
        <v>58</v>
      </c>
      <c r="K65" s="7">
        <v>6684983</v>
      </c>
      <c r="L65" s="7">
        <v>115258</v>
      </c>
      <c r="M65" s="7">
        <v>104950</v>
      </c>
      <c r="N65" s="7">
        <v>165</v>
      </c>
      <c r="O65" s="7">
        <f t="shared" si="20"/>
        <v>5634967.9934343435</v>
      </c>
      <c r="P65" s="7">
        <f t="shared" si="21"/>
        <v>97154.344444444447</v>
      </c>
      <c r="Q65" s="7">
        <f t="shared" si="22"/>
        <v>88465.429292929301</v>
      </c>
      <c r="R65" s="7">
        <f t="shared" si="6"/>
        <v>191</v>
      </c>
      <c r="S65" s="7">
        <f t="shared" si="7"/>
        <v>24122349</v>
      </c>
      <c r="T65" s="17">
        <f t="shared" si="8"/>
        <v>126715.51813390976</v>
      </c>
      <c r="U65" s="17">
        <f t="shared" si="9"/>
        <v>116479.80531456534</v>
      </c>
      <c r="V65" s="17">
        <f t="shared" si="26"/>
        <v>135.36225593121134</v>
      </c>
      <c r="W65" s="13">
        <f t="shared" si="11"/>
        <v>0.72287180655582095</v>
      </c>
      <c r="X65" s="13">
        <f t="shared" si="15"/>
        <v>0.27712819344417905</v>
      </c>
      <c r="Y65" s="7">
        <f t="shared" si="23"/>
        <v>20333434.58636364</v>
      </c>
      <c r="Z65" s="7">
        <f t="shared" si="24"/>
        <v>106812.22210378555</v>
      </c>
      <c r="AA65" s="7">
        <f t="shared" si="25"/>
        <v>98184.239934348268</v>
      </c>
      <c r="AB65" s="27">
        <v>181.5</v>
      </c>
      <c r="AC65" s="32">
        <f t="shared" si="16"/>
        <v>118.63391252246853</v>
      </c>
      <c r="AD65" s="93"/>
    </row>
    <row r="66" spans="1:30" x14ac:dyDescent="0.2">
      <c r="A66" s="127">
        <v>38108</v>
      </c>
      <c r="B66" s="7">
        <v>130</v>
      </c>
      <c r="C66" s="7">
        <v>18306793</v>
      </c>
      <c r="D66" s="7">
        <v>140821</v>
      </c>
      <c r="E66" s="7">
        <v>132900</v>
      </c>
      <c r="F66" s="7">
        <v>119</v>
      </c>
      <c r="G66" s="7">
        <f t="shared" si="17"/>
        <v>15313213.627073081</v>
      </c>
      <c r="H66" s="7">
        <f t="shared" si="18"/>
        <v>117793.54560780025</v>
      </c>
      <c r="I66" s="7">
        <f t="shared" si="19"/>
        <v>111167.8102788409</v>
      </c>
      <c r="J66" s="12">
        <v>44</v>
      </c>
      <c r="K66" s="7">
        <v>5393585</v>
      </c>
      <c r="L66" s="7">
        <v>122581</v>
      </c>
      <c r="M66" s="7">
        <v>100500</v>
      </c>
      <c r="N66" s="7">
        <v>148</v>
      </c>
      <c r="O66" s="7">
        <f t="shared" si="20"/>
        <v>4511610.4891106253</v>
      </c>
      <c r="P66" s="7">
        <f t="shared" si="21"/>
        <v>102536.20279752143</v>
      </c>
      <c r="Q66" s="7">
        <f t="shared" si="22"/>
        <v>84065.951339529798</v>
      </c>
      <c r="R66" s="7">
        <f t="shared" si="6"/>
        <v>174</v>
      </c>
      <c r="S66" s="7">
        <f t="shared" si="7"/>
        <v>23700378</v>
      </c>
      <c r="T66" s="17">
        <f t="shared" si="8"/>
        <v>136670.05395179774</v>
      </c>
      <c r="U66" s="17">
        <f t="shared" si="9"/>
        <v>125526.60899332492</v>
      </c>
      <c r="V66" s="17">
        <f t="shared" si="26"/>
        <v>125.59964009856719</v>
      </c>
      <c r="W66" s="13">
        <f t="shared" si="11"/>
        <v>0.77242620349768265</v>
      </c>
      <c r="X66" s="13">
        <f t="shared" si="15"/>
        <v>0.22757379650231735</v>
      </c>
      <c r="Y66" s="7">
        <f t="shared" si="23"/>
        <v>19824824.116183706</v>
      </c>
      <c r="Z66" s="7">
        <f t="shared" si="24"/>
        <v>114321.37417992778</v>
      </c>
      <c r="AA66" s="7">
        <f t="shared" si="25"/>
        <v>105000.13734775162</v>
      </c>
      <c r="AB66" s="27">
        <v>182.9</v>
      </c>
      <c r="AC66" s="32">
        <f t="shared" si="16"/>
        <v>119.54899504330301</v>
      </c>
      <c r="AD66" s="93"/>
    </row>
    <row r="67" spans="1:30" x14ac:dyDescent="0.2">
      <c r="A67" s="127">
        <v>38139</v>
      </c>
      <c r="B67" s="7">
        <v>168</v>
      </c>
      <c r="C67" s="7">
        <v>24562914</v>
      </c>
      <c r="D67" s="7">
        <v>146207</v>
      </c>
      <c r="E67" s="7">
        <v>129550</v>
      </c>
      <c r="F67" s="7">
        <v>105</v>
      </c>
      <c r="G67" s="7">
        <f t="shared" si="17"/>
        <v>20501479.274686307</v>
      </c>
      <c r="H67" s="7">
        <f t="shared" si="18"/>
        <v>122031.92912347699</v>
      </c>
      <c r="I67" s="7">
        <f t="shared" si="19"/>
        <v>108129.13484269868</v>
      </c>
      <c r="J67" s="12">
        <v>54</v>
      </c>
      <c r="K67" s="7">
        <v>6769350</v>
      </c>
      <c r="L67" s="7">
        <v>125358</v>
      </c>
      <c r="M67" s="7">
        <v>120450</v>
      </c>
      <c r="N67" s="7">
        <v>144</v>
      </c>
      <c r="O67" s="7">
        <f t="shared" si="20"/>
        <v>5650049.8567921435</v>
      </c>
      <c r="P67" s="7">
        <f t="shared" si="21"/>
        <v>104630.2746863066</v>
      </c>
      <c r="Q67" s="7">
        <f t="shared" si="22"/>
        <v>100533.80387343153</v>
      </c>
      <c r="R67" s="7">
        <f t="shared" si="6"/>
        <v>222</v>
      </c>
      <c r="S67" s="7">
        <f t="shared" si="7"/>
        <v>31332264</v>
      </c>
      <c r="T67" s="17">
        <f t="shared" si="8"/>
        <v>141702.5639927584</v>
      </c>
      <c r="U67" s="17">
        <f t="shared" si="9"/>
        <v>127583.94082853381</v>
      </c>
      <c r="V67" s="17">
        <f t="shared" si="26"/>
        <v>113.42596787771225</v>
      </c>
      <c r="W67" s="13">
        <f t="shared" si="11"/>
        <v>0.78394954159712171</v>
      </c>
      <c r="X67" s="13">
        <f t="shared" si="15"/>
        <v>0.21605045840287829</v>
      </c>
      <c r="Y67" s="7">
        <f t="shared" si="23"/>
        <v>26151529.131478451</v>
      </c>
      <c r="Z67" s="7">
        <f t="shared" si="24"/>
        <v>118272.29370535785</v>
      </c>
      <c r="AA67" s="7">
        <f t="shared" si="25"/>
        <v>106488.16010506694</v>
      </c>
      <c r="AB67" s="27">
        <v>183.3</v>
      </c>
      <c r="AC67" s="32">
        <f t="shared" si="16"/>
        <v>119.81044719211286</v>
      </c>
      <c r="AD67" s="93"/>
    </row>
    <row r="68" spans="1:30" x14ac:dyDescent="0.2">
      <c r="A68" s="127">
        <v>38169</v>
      </c>
      <c r="B68" s="7">
        <v>137</v>
      </c>
      <c r="C68" s="7">
        <v>20281085</v>
      </c>
      <c r="D68" s="7">
        <v>148037</v>
      </c>
      <c r="E68" s="7">
        <v>134000</v>
      </c>
      <c r="F68" s="7">
        <v>96</v>
      </c>
      <c r="G68" s="7">
        <f t="shared" si="17"/>
        <v>16936883.165711429</v>
      </c>
      <c r="H68" s="7">
        <f t="shared" si="18"/>
        <v>123626.78689046581</v>
      </c>
      <c r="I68" s="7">
        <f t="shared" si="19"/>
        <v>111904.38500727803</v>
      </c>
      <c r="J68" s="12">
        <v>53</v>
      </c>
      <c r="K68" s="7">
        <v>6325175</v>
      </c>
      <c r="L68" s="7">
        <v>119342</v>
      </c>
      <c r="M68" s="7">
        <v>108900</v>
      </c>
      <c r="N68" s="7">
        <v>135</v>
      </c>
      <c r="O68" s="7">
        <f t="shared" si="20"/>
        <v>5282200.1376000736</v>
      </c>
      <c r="P68" s="7">
        <f t="shared" si="21"/>
        <v>99663.381459243086</v>
      </c>
      <c r="Q68" s="7">
        <f t="shared" si="22"/>
        <v>90943.19050218341</v>
      </c>
      <c r="R68" s="7">
        <f t="shared" si="6"/>
        <v>190</v>
      </c>
      <c r="S68" s="7">
        <f t="shared" si="7"/>
        <v>26606260</v>
      </c>
      <c r="T68" s="17">
        <f t="shared" si="8"/>
        <v>141215.26343781501</v>
      </c>
      <c r="U68" s="17">
        <f t="shared" si="9"/>
        <v>128032.91208535135</v>
      </c>
      <c r="V68" s="17">
        <f t="shared" si="26"/>
        <v>105.27157086339831</v>
      </c>
      <c r="W68" s="13">
        <f t="shared" si="11"/>
        <v>0.76226741375901763</v>
      </c>
      <c r="X68" s="13">
        <f t="shared" si="15"/>
        <v>0.23773258624098237</v>
      </c>
      <c r="Y68" s="7">
        <f t="shared" si="23"/>
        <v>22219083.303311501</v>
      </c>
      <c r="Z68" s="7">
        <f t="shared" si="24"/>
        <v>117929.90454216003</v>
      </c>
      <c r="AA68" s="7">
        <f t="shared" si="25"/>
        <v>106921.22602688162</v>
      </c>
      <c r="AB68" s="27">
        <v>183.2</v>
      </c>
      <c r="AC68" s="32">
        <f t="shared" si="16"/>
        <v>119.74508415491039</v>
      </c>
      <c r="AD68" s="93"/>
    </row>
    <row r="69" spans="1:30" x14ac:dyDescent="0.2">
      <c r="A69" s="127">
        <v>38200</v>
      </c>
      <c r="B69" s="7">
        <v>131</v>
      </c>
      <c r="C69" s="7">
        <v>20620628</v>
      </c>
      <c r="D69" s="7">
        <v>157409</v>
      </c>
      <c r="E69" s="7">
        <v>144000</v>
      </c>
      <c r="F69" s="7">
        <v>126</v>
      </c>
      <c r="G69" s="7">
        <f t="shared" si="17"/>
        <v>17211043.346608475</v>
      </c>
      <c r="H69" s="7">
        <f t="shared" si="18"/>
        <v>131381.69808146937</v>
      </c>
      <c r="I69" s="7">
        <f t="shared" si="19"/>
        <v>120189.852700491</v>
      </c>
      <c r="J69" s="12">
        <v>50</v>
      </c>
      <c r="K69" s="7">
        <v>6362150</v>
      </c>
      <c r="L69" s="7">
        <v>127243</v>
      </c>
      <c r="M69" s="7">
        <v>107450</v>
      </c>
      <c r="N69" s="7">
        <v>128</v>
      </c>
      <c r="O69" s="7">
        <f t="shared" si="20"/>
        <v>5310179.662211311</v>
      </c>
      <c r="P69" s="7">
        <f t="shared" si="21"/>
        <v>106203.59324422623</v>
      </c>
      <c r="Q69" s="7">
        <f t="shared" si="22"/>
        <v>89683.331060192751</v>
      </c>
      <c r="R69" s="7">
        <f t="shared" si="6"/>
        <v>181</v>
      </c>
      <c r="S69" s="7">
        <f t="shared" si="7"/>
        <v>26982778</v>
      </c>
      <c r="T69" s="17">
        <f t="shared" si="8"/>
        <v>150296.29214982979</v>
      </c>
      <c r="U69" s="17">
        <f t="shared" si="9"/>
        <v>135382.03699782136</v>
      </c>
      <c r="V69" s="17">
        <f t="shared" si="26"/>
        <v>126.47157116290991</v>
      </c>
      <c r="W69" s="13">
        <f t="shared" si="11"/>
        <v>0.76421441854504379</v>
      </c>
      <c r="X69" s="13">
        <f t="shared" si="15"/>
        <v>0.23578558145495621</v>
      </c>
      <c r="Y69" s="7">
        <f t="shared" si="23"/>
        <v>22521223.008819785</v>
      </c>
      <c r="Z69" s="7">
        <f t="shared" si="24"/>
        <v>125445.06399248615</v>
      </c>
      <c r="AA69" s="7">
        <f t="shared" si="25"/>
        <v>112996.85475736507</v>
      </c>
      <c r="AB69" s="27">
        <v>183.3</v>
      </c>
      <c r="AC69" s="32">
        <f t="shared" si="16"/>
        <v>119.81044719211286</v>
      </c>
      <c r="AD69" s="93"/>
    </row>
    <row r="70" spans="1:30" x14ac:dyDescent="0.2">
      <c r="A70" s="127">
        <v>38231</v>
      </c>
      <c r="B70" s="7">
        <v>94</v>
      </c>
      <c r="C70" s="7">
        <v>12765322</v>
      </c>
      <c r="D70" s="7">
        <v>135801</v>
      </c>
      <c r="E70" s="7">
        <v>127700</v>
      </c>
      <c r="F70" s="7">
        <v>76</v>
      </c>
      <c r="G70" s="7">
        <f t="shared" si="17"/>
        <v>10637188.934186637</v>
      </c>
      <c r="H70" s="7">
        <f t="shared" si="18"/>
        <v>113161.33619281044</v>
      </c>
      <c r="I70" s="7">
        <f t="shared" si="19"/>
        <v>106410.87055192447</v>
      </c>
      <c r="J70" s="12">
        <v>51</v>
      </c>
      <c r="K70" s="7">
        <v>6374513</v>
      </c>
      <c r="L70" s="7">
        <v>124990</v>
      </c>
      <c r="M70" s="7">
        <v>117500</v>
      </c>
      <c r="N70" s="7">
        <v>121</v>
      </c>
      <c r="O70" s="7">
        <f t="shared" si="20"/>
        <v>5311804.8369190264</v>
      </c>
      <c r="P70" s="7">
        <f t="shared" si="21"/>
        <v>104152.66022149599</v>
      </c>
      <c r="Q70" s="7">
        <f t="shared" si="22"/>
        <v>97911.333514887432</v>
      </c>
      <c r="R70" s="7">
        <f t="shared" si="6"/>
        <v>145</v>
      </c>
      <c r="S70" s="7">
        <f t="shared" si="7"/>
        <v>19139835</v>
      </c>
      <c r="T70" s="17">
        <f t="shared" si="8"/>
        <v>132200.40155999255</v>
      </c>
      <c r="U70" s="17">
        <f t="shared" si="9"/>
        <v>124302.89482119359</v>
      </c>
      <c r="V70" s="17">
        <f t="shared" si="26"/>
        <v>90.987228730028235</v>
      </c>
      <c r="W70" s="13">
        <f t="shared" si="11"/>
        <v>0.66695047266603913</v>
      </c>
      <c r="X70" s="13">
        <f t="shared" si="15"/>
        <v>0.33304952733396087</v>
      </c>
      <c r="Y70" s="7">
        <f t="shared" si="23"/>
        <v>15948993.771105664</v>
      </c>
      <c r="Z70" s="7">
        <f t="shared" si="24"/>
        <v>110161.00091865935</v>
      </c>
      <c r="AA70" s="7">
        <f t="shared" si="25"/>
        <v>103580.10375918179</v>
      </c>
      <c r="AB70" s="27">
        <v>183.6</v>
      </c>
      <c r="AC70" s="32">
        <f t="shared" si="16"/>
        <v>120.00653630372025</v>
      </c>
      <c r="AD70" s="93"/>
    </row>
    <row r="71" spans="1:30" x14ac:dyDescent="0.2">
      <c r="A71" s="127">
        <v>38261</v>
      </c>
      <c r="B71" s="7">
        <v>101</v>
      </c>
      <c r="C71" s="7">
        <v>14528761</v>
      </c>
      <c r="D71" s="7">
        <v>143849</v>
      </c>
      <c r="E71" s="7">
        <v>127250</v>
      </c>
      <c r="F71" s="7">
        <v>126</v>
      </c>
      <c r="G71" s="7">
        <f t="shared" si="17"/>
        <v>12047584.607000904</v>
      </c>
      <c r="H71" s="7">
        <f t="shared" si="18"/>
        <v>119282.91738934055</v>
      </c>
      <c r="I71" s="7">
        <f t="shared" si="19"/>
        <v>105518.64272809395</v>
      </c>
      <c r="J71" s="12">
        <v>44</v>
      </c>
      <c r="K71" s="7">
        <v>5512830</v>
      </c>
      <c r="L71" s="7">
        <v>125292</v>
      </c>
      <c r="M71" s="7">
        <v>115750</v>
      </c>
      <c r="N71" s="7">
        <v>164</v>
      </c>
      <c r="O71" s="7">
        <f t="shared" si="20"/>
        <v>4571366.1233062334</v>
      </c>
      <c r="P71" s="7">
        <f t="shared" si="21"/>
        <v>103895.02384823847</v>
      </c>
      <c r="Q71" s="7">
        <f t="shared" si="22"/>
        <v>95982.576784101169</v>
      </c>
      <c r="R71" s="7">
        <f t="shared" si="6"/>
        <v>145</v>
      </c>
      <c r="S71" s="7">
        <f t="shared" si="7"/>
        <v>20041591</v>
      </c>
      <c r="T71" s="17">
        <f t="shared" si="8"/>
        <v>138744.53567329061</v>
      </c>
      <c r="U71" s="17">
        <f t="shared" si="9"/>
        <v>124086.70098845946</v>
      </c>
      <c r="V71" s="17">
        <f t="shared" si="26"/>
        <v>136.45264021204704</v>
      </c>
      <c r="W71" s="13">
        <f t="shared" si="11"/>
        <v>0.72493052073560427</v>
      </c>
      <c r="X71" s="13">
        <f t="shared" si="15"/>
        <v>0.27506947926439573</v>
      </c>
      <c r="Y71" s="7">
        <f t="shared" si="23"/>
        <v>16618950.730307136</v>
      </c>
      <c r="Z71" s="7">
        <f t="shared" si="24"/>
        <v>115050.17752601366</v>
      </c>
      <c r="AA71" s="7">
        <f t="shared" si="25"/>
        <v>102895.56203464893</v>
      </c>
      <c r="AB71" s="27">
        <v>184.5</v>
      </c>
      <c r="AC71" s="32">
        <f t="shared" si="16"/>
        <v>120.5948036385424</v>
      </c>
      <c r="AD71" s="93"/>
    </row>
    <row r="72" spans="1:30" x14ac:dyDescent="0.2">
      <c r="A72" s="127">
        <v>38292</v>
      </c>
      <c r="B72" s="7">
        <v>87</v>
      </c>
      <c r="C72" s="7">
        <v>12468360</v>
      </c>
      <c r="D72" s="7">
        <v>143314</v>
      </c>
      <c r="E72" s="7">
        <v>129000</v>
      </c>
      <c r="F72" s="7">
        <v>131</v>
      </c>
      <c r="G72" s="7">
        <f t="shared" si="17"/>
        <v>10322268.273809524</v>
      </c>
      <c r="H72" s="7">
        <f t="shared" si="18"/>
        <v>118646.36210317463</v>
      </c>
      <c r="I72" s="7">
        <f t="shared" si="19"/>
        <v>106796.13095238096</v>
      </c>
      <c r="J72" s="12">
        <v>24</v>
      </c>
      <c r="K72" s="7">
        <v>3001560</v>
      </c>
      <c r="L72" s="7">
        <v>125065</v>
      </c>
      <c r="M72" s="7">
        <v>111450</v>
      </c>
      <c r="N72" s="7">
        <v>155</v>
      </c>
      <c r="O72" s="7">
        <f t="shared" si="20"/>
        <v>2484922.4404761908</v>
      </c>
      <c r="P72" s="7">
        <f t="shared" si="21"/>
        <v>103538.43501984127</v>
      </c>
      <c r="Q72" s="7">
        <f t="shared" si="22"/>
        <v>92266.889880952382</v>
      </c>
      <c r="R72" s="7">
        <f t="shared" si="6"/>
        <v>111</v>
      </c>
      <c r="S72" s="7">
        <f t="shared" si="7"/>
        <v>15469920</v>
      </c>
      <c r="T72" s="17">
        <f t="shared" si="8"/>
        <v>139773.22742716188</v>
      </c>
      <c r="U72" s="17">
        <f t="shared" si="9"/>
        <v>125594.85129851998</v>
      </c>
      <c r="V72" s="17">
        <f t="shared" si="26"/>
        <v>135.65661360886159</v>
      </c>
      <c r="W72" s="13">
        <f t="shared" si="11"/>
        <v>0.80597443296410065</v>
      </c>
      <c r="X72" s="13">
        <f t="shared" si="15"/>
        <v>0.19402556703589935</v>
      </c>
      <c r="Y72" s="7">
        <f t="shared" si="23"/>
        <v>12807190.714285715</v>
      </c>
      <c r="Z72" s="7">
        <f t="shared" si="24"/>
        <v>115715.03798409385</v>
      </c>
      <c r="AA72" s="7">
        <f t="shared" si="25"/>
        <v>103977.08671489576</v>
      </c>
      <c r="AB72" s="27">
        <v>184.8</v>
      </c>
      <c r="AC72" s="32">
        <f t="shared" si="16"/>
        <v>120.79089275014978</v>
      </c>
      <c r="AD72" s="93"/>
    </row>
    <row r="73" spans="1:30" x14ac:dyDescent="0.2">
      <c r="A73" s="127">
        <v>38322</v>
      </c>
      <c r="B73" s="7">
        <v>78</v>
      </c>
      <c r="C73" s="7">
        <v>11495164</v>
      </c>
      <c r="D73" s="7">
        <v>147374</v>
      </c>
      <c r="E73" s="7">
        <v>135250</v>
      </c>
      <c r="F73" s="7">
        <v>116</v>
      </c>
      <c r="G73" s="7">
        <f t="shared" si="17"/>
        <v>9568358.5362713076</v>
      </c>
      <c r="H73" s="7">
        <f t="shared" si="18"/>
        <v>122671.34865796156</v>
      </c>
      <c r="I73" s="7">
        <f t="shared" si="19"/>
        <v>112579.55885019949</v>
      </c>
      <c r="J73" s="12">
        <v>34</v>
      </c>
      <c r="K73" s="7">
        <v>4114050</v>
      </c>
      <c r="L73" s="7">
        <v>121001</v>
      </c>
      <c r="M73" s="7">
        <v>116000</v>
      </c>
      <c r="N73" s="7">
        <v>201</v>
      </c>
      <c r="O73" s="7">
        <f t="shared" si="20"/>
        <v>3424457.9230141453</v>
      </c>
      <c r="P73" s="7">
        <f t="shared" si="21"/>
        <v>100718.95896808125</v>
      </c>
      <c r="Q73" s="7">
        <f t="shared" si="22"/>
        <v>96556.22052956112</v>
      </c>
      <c r="R73" s="7">
        <f t="shared" si="6"/>
        <v>112</v>
      </c>
      <c r="S73" s="7">
        <f t="shared" si="7"/>
        <v>15609214</v>
      </c>
      <c r="T73" s="17">
        <f t="shared" si="8"/>
        <v>140422.98756273059</v>
      </c>
      <c r="U73" s="17">
        <f t="shared" si="9"/>
        <v>130176.36448574541</v>
      </c>
      <c r="V73" s="17">
        <f t="shared" si="26"/>
        <v>138.40306590709821</v>
      </c>
      <c r="W73" s="13">
        <f t="shared" si="11"/>
        <v>0.73643451874002108</v>
      </c>
      <c r="X73" s="13">
        <f t="shared" si="15"/>
        <v>0.26356548125997892</v>
      </c>
      <c r="Y73" s="7">
        <f t="shared" si="23"/>
        <v>12992816.459285455</v>
      </c>
      <c r="Z73" s="7">
        <f t="shared" si="24"/>
        <v>116885.45650454167</v>
      </c>
      <c r="AA73" s="7">
        <f t="shared" si="25"/>
        <v>108356.35997432898</v>
      </c>
      <c r="AB73" s="27">
        <v>183.8</v>
      </c>
      <c r="AC73" s="32">
        <f t="shared" si="16"/>
        <v>120.13726237812517</v>
      </c>
      <c r="AD73" s="93"/>
    </row>
    <row r="74" spans="1:30" x14ac:dyDescent="0.2">
      <c r="A74" s="127">
        <v>38353</v>
      </c>
      <c r="B74" s="7">
        <v>46</v>
      </c>
      <c r="C74" s="7">
        <v>6381251</v>
      </c>
      <c r="D74" s="7">
        <v>138723</v>
      </c>
      <c r="E74" s="7">
        <v>132750</v>
      </c>
      <c r="F74" s="7">
        <v>128</v>
      </c>
      <c r="G74" s="7">
        <f t="shared" si="17"/>
        <v>5302977.8702245168</v>
      </c>
      <c r="H74" s="7">
        <f t="shared" si="18"/>
        <v>115282.25407387293</v>
      </c>
      <c r="I74" s="7">
        <f t="shared" si="19"/>
        <v>110318.54291146119</v>
      </c>
      <c r="J74" s="12">
        <v>16</v>
      </c>
      <c r="K74" s="7">
        <v>2039100</v>
      </c>
      <c r="L74" s="7">
        <v>127444</v>
      </c>
      <c r="M74" s="7">
        <v>118000</v>
      </c>
      <c r="N74" s="7">
        <v>122</v>
      </c>
      <c r="O74" s="7">
        <f t="shared" si="20"/>
        <v>1694542.6806083655</v>
      </c>
      <c r="P74" s="7">
        <f t="shared" si="21"/>
        <v>105909.12529422417</v>
      </c>
      <c r="Q74" s="7">
        <f t="shared" si="22"/>
        <v>98060.927032409934</v>
      </c>
      <c r="R74" s="7">
        <f t="shared" si="6"/>
        <v>62</v>
      </c>
      <c r="S74" s="7">
        <f t="shared" si="7"/>
        <v>8420351</v>
      </c>
      <c r="T74" s="17">
        <f t="shared" si="8"/>
        <v>135991.64011963399</v>
      </c>
      <c r="U74" s="17">
        <f t="shared" si="9"/>
        <v>129178.09129928194</v>
      </c>
      <c r="V74" s="17">
        <f t="shared" si="26"/>
        <v>126.54702018953842</v>
      </c>
      <c r="W74" s="13">
        <f t="shared" si="11"/>
        <v>0.75783669825640287</v>
      </c>
      <c r="X74" s="13">
        <f t="shared" si="15"/>
        <v>0.24216330174359713</v>
      </c>
      <c r="Y74" s="7">
        <f t="shared" si="23"/>
        <v>6997520.5508328816</v>
      </c>
      <c r="Z74" s="7">
        <f t="shared" si="24"/>
        <v>113012.42626092526</v>
      </c>
      <c r="AA74" s="7">
        <f t="shared" si="25"/>
        <v>107350.19817868537</v>
      </c>
      <c r="AB74" s="27">
        <v>184.1</v>
      </c>
      <c r="AC74" s="32">
        <f t="shared" si="16"/>
        <v>120.33335148973254</v>
      </c>
      <c r="AD74" s="93"/>
    </row>
    <row r="75" spans="1:30" x14ac:dyDescent="0.2">
      <c r="A75" s="127">
        <v>38384</v>
      </c>
      <c r="B75" s="7">
        <v>75</v>
      </c>
      <c r="C75" s="7">
        <v>10674830</v>
      </c>
      <c r="D75" s="7">
        <v>142331</v>
      </c>
      <c r="E75" s="7">
        <v>126700</v>
      </c>
      <c r="F75" s="7">
        <v>133</v>
      </c>
      <c r="G75" s="7">
        <f t="shared" si="17"/>
        <v>8818358.7099532057</v>
      </c>
      <c r="H75" s="7">
        <f t="shared" si="18"/>
        <v>117578.06106011521</v>
      </c>
      <c r="I75" s="7">
        <f t="shared" si="19"/>
        <v>104665.46526277901</v>
      </c>
      <c r="J75" s="12">
        <v>24</v>
      </c>
      <c r="K75" s="7">
        <v>2950250</v>
      </c>
      <c r="L75" s="7">
        <v>122927</v>
      </c>
      <c r="M75" s="7">
        <v>113900</v>
      </c>
      <c r="N75" s="7">
        <v>168</v>
      </c>
      <c r="O75" s="7">
        <f t="shared" si="20"/>
        <v>2437168.8152447809</v>
      </c>
      <c r="P75" s="7">
        <f t="shared" si="21"/>
        <v>101548.63179445645</v>
      </c>
      <c r="Q75" s="7">
        <f t="shared" si="22"/>
        <v>94091.527177825788</v>
      </c>
      <c r="R75" s="7">
        <f t="shared" si="6"/>
        <v>99</v>
      </c>
      <c r="S75" s="7">
        <f t="shared" si="7"/>
        <v>13625080</v>
      </c>
      <c r="T75" s="17">
        <f t="shared" si="8"/>
        <v>138129.4356055157</v>
      </c>
      <c r="U75" s="17">
        <f t="shared" si="9"/>
        <v>123928.40526440946</v>
      </c>
      <c r="V75" s="17">
        <f t="shared" si="26"/>
        <v>140.57857935513039</v>
      </c>
      <c r="W75" s="13">
        <f t="shared" si="11"/>
        <v>0.78346916128198885</v>
      </c>
      <c r="X75" s="13">
        <f t="shared" si="15"/>
        <v>0.21653083871801115</v>
      </c>
      <c r="Y75" s="7">
        <f t="shared" si="23"/>
        <v>11255527.525197987</v>
      </c>
      <c r="Z75" s="7">
        <f t="shared" si="24"/>
        <v>114107.19529705106</v>
      </c>
      <c r="AA75" s="7">
        <f t="shared" si="25"/>
        <v>102375.88158069176</v>
      </c>
      <c r="AB75" s="27">
        <v>185.2</v>
      </c>
      <c r="AC75" s="32">
        <f t="shared" si="16"/>
        <v>121.05234489895962</v>
      </c>
      <c r="AD75" s="93"/>
    </row>
    <row r="76" spans="1:30" x14ac:dyDescent="0.2">
      <c r="A76" s="127">
        <v>38412</v>
      </c>
      <c r="B76" s="7">
        <v>101</v>
      </c>
      <c r="C76" s="7">
        <v>13203822</v>
      </c>
      <c r="D76" s="7">
        <v>130731</v>
      </c>
      <c r="E76" s="7">
        <v>123900</v>
      </c>
      <c r="F76" s="7">
        <v>154</v>
      </c>
      <c r="G76" s="7">
        <f t="shared" ref="G76:G83" si="27">(C76/AC76)*100</f>
        <v>10843127.934245842</v>
      </c>
      <c r="H76" s="7">
        <f t="shared" ref="H76:H81" si="28">(D76/AC76)*100</f>
        <v>107357.77549651099</v>
      </c>
      <c r="I76" s="7">
        <f t="shared" ref="I76:I81" si="29">(E76/AC76)*100</f>
        <v>101748.08105206655</v>
      </c>
      <c r="J76" s="12">
        <v>43</v>
      </c>
      <c r="K76" s="7">
        <v>5042455</v>
      </c>
      <c r="L76" s="7">
        <v>117266</v>
      </c>
      <c r="M76" s="7">
        <v>112000</v>
      </c>
      <c r="N76" s="7">
        <v>161</v>
      </c>
      <c r="O76" s="7">
        <f t="shared" ref="O76:O81" si="30">(K76/AC76)*100</f>
        <v>4140921.0657094293</v>
      </c>
      <c r="P76" s="7">
        <f t="shared" ref="P76:P81" si="31">(L76/AC76)*100</f>
        <v>96300.165235283595</v>
      </c>
      <c r="Q76" s="7">
        <f t="shared" ref="Q76:Q81" si="32">(M76/AC76)*100</f>
        <v>91975.666487743787</v>
      </c>
      <c r="R76" s="7">
        <f t="shared" si="6"/>
        <v>144</v>
      </c>
      <c r="S76" s="7">
        <f t="shared" si="7"/>
        <v>18246277</v>
      </c>
      <c r="T76" s="17">
        <f t="shared" si="8"/>
        <v>127009.87614689836</v>
      </c>
      <c r="U76" s="17">
        <f t="shared" si="9"/>
        <v>120611.37216101673</v>
      </c>
      <c r="V76" s="17">
        <f t="shared" si="26"/>
        <v>155.9344869641078</v>
      </c>
      <c r="W76" s="13">
        <f t="shared" si="11"/>
        <v>0.72364471941317121</v>
      </c>
      <c r="X76" s="13">
        <f t="shared" si="15"/>
        <v>0.27635528058682879</v>
      </c>
      <c r="Y76" s="7">
        <f t="shared" ref="Y76:Y81" si="33">(S76/AC76)*100</f>
        <v>14984048.999955269</v>
      </c>
      <c r="Z76" s="7">
        <f t="shared" ref="Z76:Z81" si="34">(T76/AC76)*100</f>
        <v>104301.94651014972</v>
      </c>
      <c r="AA76" s="7">
        <f t="shared" ref="AA76:AA81" si="35">(U76/AC76)*100</f>
        <v>99047.422683132318</v>
      </c>
      <c r="AB76" s="27">
        <v>186.3</v>
      </c>
      <c r="AC76" s="32">
        <f t="shared" si="16"/>
        <v>121.77133830818671</v>
      </c>
      <c r="AD76" s="93"/>
    </row>
    <row r="77" spans="1:30" x14ac:dyDescent="0.2">
      <c r="A77" s="127">
        <v>38443</v>
      </c>
      <c r="B77" s="7">
        <v>113</v>
      </c>
      <c r="C77" s="7">
        <v>17609814</v>
      </c>
      <c r="D77" s="7">
        <v>155839</v>
      </c>
      <c r="E77" s="7">
        <v>130000</v>
      </c>
      <c r="F77" s="7">
        <v>140</v>
      </c>
      <c r="G77" s="7">
        <f t="shared" si="27"/>
        <v>14353515.1494406</v>
      </c>
      <c r="H77" s="7">
        <f t="shared" si="28"/>
        <v>127022.20746759015</v>
      </c>
      <c r="I77" s="7">
        <f t="shared" si="29"/>
        <v>105961.19694548038</v>
      </c>
      <c r="J77" s="12">
        <v>55</v>
      </c>
      <c r="K77" s="7">
        <v>6792488</v>
      </c>
      <c r="L77" s="7">
        <v>123500</v>
      </c>
      <c r="M77" s="7">
        <v>100000</v>
      </c>
      <c r="N77" s="7">
        <v>172</v>
      </c>
      <c r="O77" s="7">
        <f t="shared" si="30"/>
        <v>5536462.7593677863</v>
      </c>
      <c r="P77" s="7">
        <f t="shared" si="31"/>
        <v>100663.13709820637</v>
      </c>
      <c r="Q77" s="7">
        <f t="shared" si="32"/>
        <v>81508.613034984912</v>
      </c>
      <c r="R77" s="7">
        <f t="shared" si="6"/>
        <v>168</v>
      </c>
      <c r="S77" s="7">
        <f t="shared" si="7"/>
        <v>24402302</v>
      </c>
      <c r="T77" s="17">
        <f t="shared" si="8"/>
        <v>146837.29723310529</v>
      </c>
      <c r="U77" s="17">
        <f t="shared" si="9"/>
        <v>121649.36816206931</v>
      </c>
      <c r="V77" s="17">
        <f t="shared" si="26"/>
        <v>148.90734062712608</v>
      </c>
      <c r="W77" s="13">
        <f t="shared" si="11"/>
        <v>0.72164560540231004</v>
      </c>
      <c r="X77" s="13">
        <f t="shared" si="15"/>
        <v>0.27835439459768996</v>
      </c>
      <c r="Y77" s="7">
        <f t="shared" si="33"/>
        <v>19889977.908808384</v>
      </c>
      <c r="Z77" s="7">
        <f t="shared" si="34"/>
        <v>119685.04439276239</v>
      </c>
      <c r="AA77" s="7">
        <f t="shared" si="35"/>
        <v>99154.712754725217</v>
      </c>
      <c r="AB77" s="27">
        <v>187.7</v>
      </c>
      <c r="AC77" s="32">
        <f t="shared" si="16"/>
        <v>122.68642082902117</v>
      </c>
      <c r="AD77" s="93"/>
    </row>
    <row r="78" spans="1:30" x14ac:dyDescent="0.2">
      <c r="A78" s="127">
        <v>38473</v>
      </c>
      <c r="B78" s="7">
        <v>139</v>
      </c>
      <c r="C78" s="7">
        <v>20181725</v>
      </c>
      <c r="D78" s="7">
        <v>145192</v>
      </c>
      <c r="E78" s="7">
        <v>131052</v>
      </c>
      <c r="F78" s="7">
        <v>134</v>
      </c>
      <c r="G78" s="7">
        <f t="shared" si="27"/>
        <v>16476177.929340094</v>
      </c>
      <c r="H78" s="7">
        <f t="shared" si="28"/>
        <v>118533.43685521168</v>
      </c>
      <c r="I78" s="7">
        <f t="shared" si="29"/>
        <v>106989.66862326574</v>
      </c>
      <c r="J78" s="12">
        <v>40</v>
      </c>
      <c r="K78" s="7">
        <v>4411978</v>
      </c>
      <c r="L78" s="7">
        <v>110299</v>
      </c>
      <c r="M78" s="7">
        <v>96700</v>
      </c>
      <c r="N78" s="7">
        <v>164</v>
      </c>
      <c r="O78" s="7">
        <f t="shared" si="30"/>
        <v>3601898.9728744221</v>
      </c>
      <c r="P78" s="7">
        <f t="shared" si="31"/>
        <v>90047.106945926731</v>
      </c>
      <c r="Q78" s="7">
        <f t="shared" si="32"/>
        <v>78945.006225542515</v>
      </c>
      <c r="R78" s="7">
        <f t="shared" si="6"/>
        <v>179</v>
      </c>
      <c r="S78" s="7">
        <f t="shared" si="7"/>
        <v>24593703</v>
      </c>
      <c r="T78" s="17">
        <f t="shared" si="8"/>
        <v>138932.38353012557</v>
      </c>
      <c r="U78" s="17">
        <f t="shared" si="9"/>
        <v>124889.43601945587</v>
      </c>
      <c r="V78" s="17">
        <f t="shared" si="26"/>
        <v>139.38183859502573</v>
      </c>
      <c r="W78" s="13">
        <f t="shared" si="11"/>
        <v>0.82060538016580908</v>
      </c>
      <c r="X78" s="13">
        <f t="shared" si="15"/>
        <v>0.17939461983419092</v>
      </c>
      <c r="Y78" s="7">
        <f t="shared" si="33"/>
        <v>20078076.902214516</v>
      </c>
      <c r="Z78" s="7">
        <f t="shared" si="34"/>
        <v>113423.14253066416</v>
      </c>
      <c r="AA78" s="7">
        <f t="shared" si="35"/>
        <v>101958.60707404795</v>
      </c>
      <c r="AB78" s="27">
        <v>187.4</v>
      </c>
      <c r="AC78" s="32">
        <f t="shared" si="16"/>
        <v>122.4903317174138</v>
      </c>
      <c r="AD78" s="93"/>
    </row>
    <row r="79" spans="1:30" x14ac:dyDescent="0.2">
      <c r="A79" s="127">
        <v>38504</v>
      </c>
      <c r="B79" s="7">
        <v>183</v>
      </c>
      <c r="C79" s="7">
        <v>27533716</v>
      </c>
      <c r="D79" s="7">
        <v>150457</v>
      </c>
      <c r="E79" s="7">
        <v>133500</v>
      </c>
      <c r="F79" s="7">
        <v>123</v>
      </c>
      <c r="G79" s="7">
        <f t="shared" si="27"/>
        <v>22430399.895456161</v>
      </c>
      <c r="H79" s="7">
        <f t="shared" si="28"/>
        <v>122570.11284167554</v>
      </c>
      <c r="I79" s="7">
        <f t="shared" si="29"/>
        <v>108756.05697550587</v>
      </c>
      <c r="J79" s="12">
        <v>78</v>
      </c>
      <c r="K79" s="7">
        <v>10130639</v>
      </c>
      <c r="L79" s="7">
        <v>129880</v>
      </c>
      <c r="M79" s="7">
        <v>123050</v>
      </c>
      <c r="N79" s="7">
        <v>146</v>
      </c>
      <c r="O79" s="7">
        <f t="shared" si="30"/>
        <v>8252946.4590433082</v>
      </c>
      <c r="P79" s="7">
        <f t="shared" si="31"/>
        <v>105807.01632942849</v>
      </c>
      <c r="Q79" s="7">
        <f t="shared" si="32"/>
        <v>100242.94240326589</v>
      </c>
      <c r="R79" s="7">
        <f t="shared" si="6"/>
        <v>261</v>
      </c>
      <c r="S79" s="7">
        <f t="shared" si="7"/>
        <v>37664355</v>
      </c>
      <c r="T79" s="17">
        <f t="shared" si="8"/>
        <v>144922.37293143611</v>
      </c>
      <c r="U79" s="17">
        <f t="shared" si="9"/>
        <v>130689.24756444123</v>
      </c>
      <c r="V79" s="17">
        <f t="shared" si="26"/>
        <v>129.18634507347861</v>
      </c>
      <c r="W79" s="13">
        <f t="shared" si="11"/>
        <v>0.73102847506614677</v>
      </c>
      <c r="X79" s="13">
        <f t="shared" si="15"/>
        <v>0.26897152493385323</v>
      </c>
      <c r="Y79" s="7">
        <f t="shared" si="33"/>
        <v>30683346.35449947</v>
      </c>
      <c r="Z79" s="7">
        <f t="shared" si="34"/>
        <v>118061.31721016311</v>
      </c>
      <c r="AA79" s="7">
        <f t="shared" si="35"/>
        <v>106466.27156707387</v>
      </c>
      <c r="AB79" s="27">
        <v>187.8</v>
      </c>
      <c r="AC79" s="32">
        <f t="shared" ref="AC79:AC193" si="36">(AB79/$AD$14)*100</f>
        <v>122.75178386622365</v>
      </c>
      <c r="AD79" s="93"/>
    </row>
    <row r="80" spans="1:30" x14ac:dyDescent="0.2">
      <c r="A80" s="127">
        <v>38534</v>
      </c>
      <c r="B80" s="7">
        <v>148</v>
      </c>
      <c r="C80" s="7">
        <v>21940400</v>
      </c>
      <c r="D80" s="7">
        <v>148246</v>
      </c>
      <c r="E80" s="7">
        <v>128750</v>
      </c>
      <c r="F80" s="7">
        <v>135</v>
      </c>
      <c r="G80" s="7">
        <f t="shared" si="27"/>
        <v>17816870.293701343</v>
      </c>
      <c r="H80" s="7">
        <f t="shared" si="28"/>
        <v>120384.30263623495</v>
      </c>
      <c r="I80" s="7">
        <f t="shared" si="29"/>
        <v>104552.42613234252</v>
      </c>
      <c r="J80" s="12">
        <v>62</v>
      </c>
      <c r="K80" s="7">
        <v>7497395</v>
      </c>
      <c r="L80" s="7">
        <v>120926</v>
      </c>
      <c r="M80" s="7">
        <v>115000</v>
      </c>
      <c r="N80" s="7">
        <v>138</v>
      </c>
      <c r="O80" s="7">
        <f t="shared" si="30"/>
        <v>6088317.1799805369</v>
      </c>
      <c r="P80" s="7">
        <f t="shared" si="31"/>
        <v>98198.886854210883</v>
      </c>
      <c r="Q80" s="7">
        <f t="shared" si="32"/>
        <v>93386.633050247692</v>
      </c>
      <c r="R80" s="7">
        <f t="shared" si="6"/>
        <v>210</v>
      </c>
      <c r="S80" s="7">
        <f t="shared" si="7"/>
        <v>29437795</v>
      </c>
      <c r="T80" s="17">
        <f t="shared" si="8"/>
        <v>141287.97779079582</v>
      </c>
      <c r="U80" s="17">
        <f t="shared" si="9"/>
        <v>125248.06715312747</v>
      </c>
      <c r="V80" s="17">
        <f t="shared" si="26"/>
        <v>135.76405807568128</v>
      </c>
      <c r="W80" s="13">
        <f t="shared" si="11"/>
        <v>0.74531397477290673</v>
      </c>
      <c r="X80" s="13">
        <f t="shared" si="15"/>
        <v>0.25468602522709327</v>
      </c>
      <c r="Y80" s="7">
        <f t="shared" si="33"/>
        <v>23905187.473681882</v>
      </c>
      <c r="Z80" s="7">
        <f t="shared" si="34"/>
        <v>114733.98727270082</v>
      </c>
      <c r="AA80" s="7">
        <f t="shared" si="35"/>
        <v>101708.65467375562</v>
      </c>
      <c r="AB80" s="27">
        <v>188.4</v>
      </c>
      <c r="AC80" s="32">
        <f t="shared" si="36"/>
        <v>123.14396208943843</v>
      </c>
      <c r="AD80" s="93"/>
    </row>
    <row r="81" spans="1:76" x14ac:dyDescent="0.2">
      <c r="A81" s="127">
        <v>38565</v>
      </c>
      <c r="B81" s="7">
        <v>153</v>
      </c>
      <c r="C81" s="7">
        <v>23799309</v>
      </c>
      <c r="D81" s="7">
        <v>155551</v>
      </c>
      <c r="E81" s="7">
        <v>139900</v>
      </c>
      <c r="F81" s="7">
        <v>133</v>
      </c>
      <c r="G81" s="7">
        <f t="shared" si="27"/>
        <v>19193969.158803374</v>
      </c>
      <c r="H81" s="7">
        <f t="shared" si="28"/>
        <v>125450.74718854332</v>
      </c>
      <c r="I81" s="7">
        <f t="shared" si="29"/>
        <v>112828.32981901249</v>
      </c>
      <c r="J81" s="12">
        <v>67</v>
      </c>
      <c r="K81" s="7">
        <v>8661500</v>
      </c>
      <c r="L81" s="7">
        <v>129276</v>
      </c>
      <c r="M81" s="7">
        <v>116000</v>
      </c>
      <c r="N81" s="7">
        <v>134</v>
      </c>
      <c r="O81" s="7">
        <f t="shared" si="30"/>
        <v>6985436.5884730285</v>
      </c>
      <c r="P81" s="7">
        <f t="shared" si="31"/>
        <v>104260.15129151291</v>
      </c>
      <c r="Q81" s="7">
        <f t="shared" si="32"/>
        <v>93553.154102969609</v>
      </c>
      <c r="R81" s="7">
        <f t="shared" si="6"/>
        <v>220</v>
      </c>
      <c r="S81" s="7">
        <f t="shared" si="7"/>
        <v>32460809</v>
      </c>
      <c r="T81" s="17">
        <f t="shared" si="8"/>
        <v>148540.05604909599</v>
      </c>
      <c r="U81" s="17">
        <f t="shared" si="9"/>
        <v>133522.77600659922</v>
      </c>
      <c r="V81" s="17">
        <f t="shared" si="26"/>
        <v>133.26682945579083</v>
      </c>
      <c r="W81" s="13">
        <f t="shared" si="11"/>
        <v>0.73317054420917238</v>
      </c>
      <c r="X81" s="13">
        <f t="shared" si="15"/>
        <v>0.26682945579082762</v>
      </c>
      <c r="Y81" s="7">
        <f t="shared" si="33"/>
        <v>26179405.747276403</v>
      </c>
      <c r="Z81" s="7">
        <f t="shared" si="34"/>
        <v>119796.47201745535</v>
      </c>
      <c r="AA81" s="7">
        <f t="shared" si="35"/>
        <v>107685.14517242818</v>
      </c>
      <c r="AB81" s="27">
        <v>189.7</v>
      </c>
      <c r="AC81" s="32">
        <f t="shared" si="36"/>
        <v>123.99368157307042</v>
      </c>
      <c r="AD81" s="93"/>
    </row>
    <row r="82" spans="1:76" x14ac:dyDescent="0.2">
      <c r="A82" s="127">
        <v>38596</v>
      </c>
      <c r="B82" s="7">
        <v>127</v>
      </c>
      <c r="C82" s="7">
        <v>19982590</v>
      </c>
      <c r="D82" s="7">
        <v>157343</v>
      </c>
      <c r="E82" s="7">
        <v>142000</v>
      </c>
      <c r="F82" s="7">
        <v>145</v>
      </c>
      <c r="G82" s="7">
        <f t="shared" si="27"/>
        <v>15881401.290476192</v>
      </c>
      <c r="H82" s="7">
        <f t="shared" ref="H82:H119" si="37">(D82/AC82)*100</f>
        <v>125050.22238095239</v>
      </c>
      <c r="I82" s="7">
        <f t="shared" ref="I82:I119" si="38">(E82/AC82)*100</f>
        <v>112856.19047619047</v>
      </c>
      <c r="J82" s="12">
        <v>58</v>
      </c>
      <c r="K82" s="7">
        <v>7254675</v>
      </c>
      <c r="L82" s="7">
        <v>125081</v>
      </c>
      <c r="M82" s="7">
        <v>127750</v>
      </c>
      <c r="N82" s="7">
        <v>112</v>
      </c>
      <c r="O82" s="7">
        <f t="shared" ref="O82:O119" si="39">(K82/AC82)*100</f>
        <v>5765739.3214285728</v>
      </c>
      <c r="P82" s="7">
        <f t="shared" ref="P82:P119" si="40">(L82/AC82)*100</f>
        <v>99409.613809523813</v>
      </c>
      <c r="Q82" s="7">
        <f t="shared" ref="Q82:Q119" si="41">(M82/AC82)*100</f>
        <v>101530.83333333334</v>
      </c>
      <c r="R82" s="7">
        <f t="shared" si="6"/>
        <v>185</v>
      </c>
      <c r="S82" s="7">
        <f t="shared" si="7"/>
        <v>27237265</v>
      </c>
      <c r="T82" s="17">
        <f t="shared" si="8"/>
        <v>148749.981396627</v>
      </c>
      <c r="U82" s="17">
        <f t="shared" si="9"/>
        <v>138204.49708331583</v>
      </c>
      <c r="V82" s="17">
        <f t="shared" si="26"/>
        <v>136.21041429820505</v>
      </c>
      <c r="W82" s="13">
        <f t="shared" si="11"/>
        <v>0.73364891812742583</v>
      </c>
      <c r="X82" s="13">
        <f t="shared" si="15"/>
        <v>0.26635108187257417</v>
      </c>
      <c r="Y82" s="7">
        <f t="shared" ref="Y82:Y119" si="42">(S82/AC82)*100</f>
        <v>21647140.611904763</v>
      </c>
      <c r="Z82" s="7">
        <f t="shared" ref="Z82:Z119" si="43">(T82/AC82)*100</f>
        <v>118220.81854808118</v>
      </c>
      <c r="AA82" s="7">
        <f t="shared" ref="AA82:AA119" si="44">(U82/AC82)*100</f>
        <v>109839.66934859721</v>
      </c>
      <c r="AB82" s="27">
        <v>192.5</v>
      </c>
      <c r="AC82" s="32">
        <f t="shared" si="36"/>
        <v>125.82384661473935</v>
      </c>
      <c r="AD82" s="93"/>
    </row>
    <row r="83" spans="1:76" x14ac:dyDescent="0.2">
      <c r="A83" s="127">
        <v>38626</v>
      </c>
      <c r="B83" s="7">
        <v>96</v>
      </c>
      <c r="C83" s="7">
        <v>15818026</v>
      </c>
      <c r="D83" s="7">
        <v>164771</v>
      </c>
      <c r="E83" s="7">
        <v>147450</v>
      </c>
      <c r="F83" s="7">
        <v>142</v>
      </c>
      <c r="G83" s="7">
        <f t="shared" si="27"/>
        <v>12597741.598733298</v>
      </c>
      <c r="H83" s="7">
        <f t="shared" si="37"/>
        <v>131226.3920267222</v>
      </c>
      <c r="I83" s="7">
        <f t="shared" si="38"/>
        <v>117431.65668922436</v>
      </c>
      <c r="J83" s="12">
        <v>41</v>
      </c>
      <c r="K83" s="7">
        <v>4867200</v>
      </c>
      <c r="L83" s="7">
        <v>118712</v>
      </c>
      <c r="M83" s="7">
        <v>115000</v>
      </c>
      <c r="N83" s="7">
        <v>107</v>
      </c>
      <c r="O83" s="7">
        <f t="shared" si="39"/>
        <v>3876319.8334200941</v>
      </c>
      <c r="P83" s="7">
        <f t="shared" si="40"/>
        <v>94544.230782578525</v>
      </c>
      <c r="Q83" s="7">
        <f t="shared" si="41"/>
        <v>91587.931632830121</v>
      </c>
      <c r="R83" s="7">
        <f t="shared" si="6"/>
        <v>137</v>
      </c>
      <c r="S83" s="7">
        <f t="shared" si="7"/>
        <v>20685226</v>
      </c>
      <c r="T83" s="17">
        <f t="shared" si="8"/>
        <v>153933.3922890666</v>
      </c>
      <c r="U83" s="17">
        <f t="shared" si="9"/>
        <v>139814.56783213295</v>
      </c>
      <c r="V83" s="17">
        <f t="shared" si="26"/>
        <v>133.76455698381056</v>
      </c>
      <c r="W83" s="13">
        <f t="shared" si="11"/>
        <v>0.76470162810887343</v>
      </c>
      <c r="X83" s="13">
        <f t="shared" si="15"/>
        <v>0.23529837189112657</v>
      </c>
      <c r="Y83" s="7">
        <f t="shared" si="42"/>
        <v>16474061.432153394</v>
      </c>
      <c r="Z83" s="7">
        <f t="shared" si="43"/>
        <v>122595.13920852741</v>
      </c>
      <c r="AA83" s="7">
        <f t="shared" si="44"/>
        <v>111350.67025985288</v>
      </c>
      <c r="AB83" s="27">
        <v>192.1</v>
      </c>
      <c r="AC83" s="32">
        <f t="shared" si="36"/>
        <v>125.56239446592951</v>
      </c>
      <c r="AD83" s="93"/>
    </row>
    <row r="84" spans="1:76" x14ac:dyDescent="0.2">
      <c r="A84" s="127">
        <v>38657</v>
      </c>
      <c r="B84" s="7">
        <v>83</v>
      </c>
      <c r="C84" s="7">
        <v>13523676</v>
      </c>
      <c r="D84" s="7">
        <v>162936</v>
      </c>
      <c r="E84" s="7">
        <v>145000</v>
      </c>
      <c r="F84" s="7">
        <v>138</v>
      </c>
      <c r="G84" s="7">
        <f t="shared" ref="G84:G119" si="45">(C84/AC84)*100</f>
        <v>10872358.01734104</v>
      </c>
      <c r="H84" s="7">
        <f t="shared" si="37"/>
        <v>130992.38150289017</v>
      </c>
      <c r="I84" s="7">
        <f t="shared" si="38"/>
        <v>116572.73603082851</v>
      </c>
      <c r="J84" s="12">
        <v>40</v>
      </c>
      <c r="K84" s="7">
        <v>5061950</v>
      </c>
      <c r="L84" s="7">
        <v>126549</v>
      </c>
      <c r="M84" s="7">
        <v>112250</v>
      </c>
      <c r="N84" s="7">
        <v>157</v>
      </c>
      <c r="O84" s="7">
        <f t="shared" si="39"/>
        <v>4069554.2148362235</v>
      </c>
      <c r="P84" s="7">
        <f t="shared" si="40"/>
        <v>101739.05635838151</v>
      </c>
      <c r="Q84" s="7">
        <f t="shared" si="41"/>
        <v>90243.376685934491</v>
      </c>
      <c r="R84" s="7">
        <f t="shared" si="6"/>
        <v>123</v>
      </c>
      <c r="S84" s="7">
        <f t="shared" si="7"/>
        <v>18585626</v>
      </c>
      <c r="T84" s="17">
        <f t="shared" si="8"/>
        <v>153025.69756251416</v>
      </c>
      <c r="U84" s="17">
        <f t="shared" si="9"/>
        <v>136080.26479710717</v>
      </c>
      <c r="V84" s="17">
        <f t="shared" si="26"/>
        <v>143.17480820931186</v>
      </c>
      <c r="W84" s="13">
        <f t="shared" si="11"/>
        <v>0.72764167319411244</v>
      </c>
      <c r="X84" s="13">
        <f t="shared" si="15"/>
        <v>0.27235832680588756</v>
      </c>
      <c r="Y84" s="7">
        <f t="shared" si="42"/>
        <v>14941912.232177265</v>
      </c>
      <c r="Z84" s="7">
        <f t="shared" si="43"/>
        <v>123024.99481302318</v>
      </c>
      <c r="AA84" s="7">
        <f t="shared" si="44"/>
        <v>109401.71577378221</v>
      </c>
      <c r="AB84" s="27">
        <v>190.3</v>
      </c>
      <c r="AC84" s="32">
        <f t="shared" si="36"/>
        <v>124.3858597962852</v>
      </c>
      <c r="AD84" s="93"/>
    </row>
    <row r="85" spans="1:76" x14ac:dyDescent="0.2">
      <c r="A85" s="127">
        <v>38687</v>
      </c>
      <c r="B85" s="7">
        <v>66</v>
      </c>
      <c r="C85" s="7">
        <v>10485970</v>
      </c>
      <c r="D85" s="7">
        <v>158878</v>
      </c>
      <c r="E85" s="7">
        <v>136620</v>
      </c>
      <c r="F85" s="7">
        <v>127</v>
      </c>
      <c r="G85" s="7">
        <f t="shared" si="45"/>
        <v>8456858.3390441053</v>
      </c>
      <c r="H85" s="7">
        <f t="shared" si="37"/>
        <v>128133.94842734141</v>
      </c>
      <c r="I85" s="7">
        <f t="shared" si="38"/>
        <v>110183.03373748025</v>
      </c>
      <c r="J85" s="12">
        <v>29</v>
      </c>
      <c r="K85" s="7">
        <v>3870300</v>
      </c>
      <c r="L85" s="7">
        <v>133459</v>
      </c>
      <c r="M85" s="7">
        <v>127500</v>
      </c>
      <c r="N85" s="7">
        <v>136</v>
      </c>
      <c r="O85" s="7">
        <f t="shared" si="39"/>
        <v>3121368.7269372693</v>
      </c>
      <c r="P85" s="7">
        <f t="shared" si="40"/>
        <v>107633.71028817432</v>
      </c>
      <c r="Q85" s="7">
        <f t="shared" si="41"/>
        <v>102827.82024248816</v>
      </c>
      <c r="R85" s="7">
        <f t="shared" si="6"/>
        <v>95</v>
      </c>
      <c r="S85" s="7">
        <f t="shared" si="7"/>
        <v>14356270</v>
      </c>
      <c r="T85" s="17">
        <f t="shared" si="8"/>
        <v>152025.30388185789</v>
      </c>
      <c r="U85" s="17">
        <f t="shared" si="9"/>
        <v>134161.34353839821</v>
      </c>
      <c r="V85" s="17">
        <f t="shared" si="26"/>
        <v>129.42630571868597</v>
      </c>
      <c r="W85" s="13">
        <f t="shared" si="11"/>
        <v>0.73041047570155759</v>
      </c>
      <c r="X85" s="13">
        <f t="shared" si="15"/>
        <v>0.26958952429844241</v>
      </c>
      <c r="Y85" s="7">
        <f t="shared" si="42"/>
        <v>11578227.065981375</v>
      </c>
      <c r="Z85" s="7">
        <f t="shared" si="43"/>
        <v>122607.29897939858</v>
      </c>
      <c r="AA85" s="7">
        <f t="shared" si="44"/>
        <v>108200.14523025183</v>
      </c>
      <c r="AB85" s="27">
        <v>189.7</v>
      </c>
      <c r="AC85" s="32">
        <f t="shared" si="36"/>
        <v>123.99368157307042</v>
      </c>
      <c r="AD85" s="93"/>
    </row>
    <row r="86" spans="1:76" x14ac:dyDescent="0.2">
      <c r="A86" s="127">
        <v>38718</v>
      </c>
      <c r="B86" s="7">
        <v>55</v>
      </c>
      <c r="C86" s="7">
        <v>8600900</v>
      </c>
      <c r="D86" s="7">
        <v>156380</v>
      </c>
      <c r="E86" s="7">
        <v>139175</v>
      </c>
      <c r="F86" s="7">
        <v>148</v>
      </c>
      <c r="G86" s="7">
        <f t="shared" si="45"/>
        <v>6896572.4624388535</v>
      </c>
      <c r="H86" s="7">
        <f t="shared" si="37"/>
        <v>125392.22658979734</v>
      </c>
      <c r="I86" s="7">
        <f t="shared" si="38"/>
        <v>111596.51576694619</v>
      </c>
      <c r="J86" s="12">
        <v>25</v>
      </c>
      <c r="K86" s="7">
        <v>3078900</v>
      </c>
      <c r="L86" s="7">
        <v>128288</v>
      </c>
      <c r="M86" s="7">
        <v>119500</v>
      </c>
      <c r="N86" s="7">
        <v>127</v>
      </c>
      <c r="O86" s="7">
        <f t="shared" si="39"/>
        <v>2468794.7720125783</v>
      </c>
      <c r="P86" s="7">
        <f t="shared" si="40"/>
        <v>102866.84975541578</v>
      </c>
      <c r="Q86" s="7">
        <f t="shared" si="41"/>
        <v>95820.252445842052</v>
      </c>
      <c r="R86" s="7">
        <f t="shared" si="6"/>
        <v>80</v>
      </c>
      <c r="S86" s="7">
        <f t="shared" si="7"/>
        <v>11679800</v>
      </c>
      <c r="T86" s="17">
        <f t="shared" si="8"/>
        <v>148974.69692974194</v>
      </c>
      <c r="U86" s="17">
        <f t="shared" si="9"/>
        <v>133988.49359578075</v>
      </c>
      <c r="V86" s="17">
        <f t="shared" si="26"/>
        <v>142.46421171595404</v>
      </c>
      <c r="W86" s="13">
        <f t="shared" si="11"/>
        <v>0.73639103409304951</v>
      </c>
      <c r="X86" s="13">
        <f t="shared" si="15"/>
        <v>0.26360896590695049</v>
      </c>
      <c r="Y86" s="7">
        <f t="shared" si="42"/>
        <v>9365367.2344514318</v>
      </c>
      <c r="Z86" s="7">
        <f t="shared" si="43"/>
        <v>119454.33529582163</v>
      </c>
      <c r="AA86" s="7">
        <f t="shared" si="44"/>
        <v>107437.75130699416</v>
      </c>
      <c r="AB86" s="27">
        <v>190.8</v>
      </c>
      <c r="AC86" s="32">
        <f t="shared" si="36"/>
        <v>124.71267498229753</v>
      </c>
    </row>
    <row r="87" spans="1:76" x14ac:dyDescent="0.2">
      <c r="A87" s="127">
        <v>38749</v>
      </c>
      <c r="B87" s="7">
        <v>70</v>
      </c>
      <c r="C87" s="7">
        <v>9840436</v>
      </c>
      <c r="D87" s="7">
        <v>140578</v>
      </c>
      <c r="E87" s="7">
        <v>135950</v>
      </c>
      <c r="F87" s="7">
        <v>144</v>
      </c>
      <c r="G87" s="7">
        <f t="shared" si="45"/>
        <v>7894623.5152945304</v>
      </c>
      <c r="H87" s="7">
        <f t="shared" si="37"/>
        <v>112780.61099458137</v>
      </c>
      <c r="I87" s="7">
        <f t="shared" si="38"/>
        <v>109067.73509875897</v>
      </c>
      <c r="J87" s="12">
        <v>31</v>
      </c>
      <c r="K87" s="7">
        <v>4491880</v>
      </c>
      <c r="L87" s="7">
        <v>144899</v>
      </c>
      <c r="M87" s="7">
        <v>130000</v>
      </c>
      <c r="N87" s="7">
        <v>158</v>
      </c>
      <c r="O87" s="7">
        <f t="shared" si="39"/>
        <v>3603671.7759133019</v>
      </c>
      <c r="P87" s="7">
        <f t="shared" si="40"/>
        <v>116247.1919681874</v>
      </c>
      <c r="Q87" s="7">
        <f t="shared" si="41"/>
        <v>104294.26673658451</v>
      </c>
      <c r="R87" s="7">
        <f t="shared" si="6"/>
        <v>101</v>
      </c>
      <c r="S87" s="7">
        <f t="shared" si="7"/>
        <v>14332316</v>
      </c>
      <c r="T87" s="17">
        <f t="shared" si="8"/>
        <v>141932.24124614612</v>
      </c>
      <c r="U87" s="17">
        <f t="shared" si="9"/>
        <v>134085.21513201355</v>
      </c>
      <c r="V87" s="17">
        <f t="shared" si="26"/>
        <v>148.38772910114457</v>
      </c>
      <c r="W87" s="13">
        <f t="shared" si="11"/>
        <v>0.68659077848967331</v>
      </c>
      <c r="X87" s="13">
        <f t="shared" si="15"/>
        <v>0.31340922151032669</v>
      </c>
      <c r="Y87" s="7">
        <f t="shared" si="42"/>
        <v>11498295.291207831</v>
      </c>
      <c r="Z87" s="7">
        <f t="shared" si="43"/>
        <v>113867.06943882175</v>
      </c>
      <c r="AA87" s="7">
        <f t="shared" si="44"/>
        <v>107571.68609546567</v>
      </c>
      <c r="AB87" s="27">
        <v>190.7</v>
      </c>
      <c r="AC87" s="32">
        <f t="shared" si="36"/>
        <v>124.64731194509504</v>
      </c>
    </row>
    <row r="88" spans="1:76" x14ac:dyDescent="0.2">
      <c r="A88" s="127">
        <v>38777</v>
      </c>
      <c r="B88" s="7">
        <v>102</v>
      </c>
      <c r="C88" s="7">
        <v>15790088</v>
      </c>
      <c r="D88" s="7">
        <v>154804</v>
      </c>
      <c r="E88" s="7">
        <v>126400</v>
      </c>
      <c r="F88" s="7">
        <v>134</v>
      </c>
      <c r="G88" s="7">
        <f t="shared" si="45"/>
        <v>12582041.041319445</v>
      </c>
      <c r="H88" s="7">
        <f t="shared" si="37"/>
        <v>123352.71857638888</v>
      </c>
      <c r="I88" s="7">
        <f t="shared" si="38"/>
        <v>100719.51388888889</v>
      </c>
      <c r="J88" s="12">
        <v>51</v>
      </c>
      <c r="K88" s="7">
        <v>8076600</v>
      </c>
      <c r="L88" s="7">
        <v>158364</v>
      </c>
      <c r="M88" s="7">
        <v>126000</v>
      </c>
      <c r="N88" s="7">
        <v>124</v>
      </c>
      <c r="O88" s="7">
        <f t="shared" si="39"/>
        <v>6435690.078125</v>
      </c>
      <c r="P88" s="7">
        <f t="shared" si="40"/>
        <v>126189.43906249999</v>
      </c>
      <c r="Q88" s="7">
        <f t="shared" si="41"/>
        <v>100400.78125</v>
      </c>
      <c r="R88" s="7">
        <f t="shared" si="6"/>
        <v>153</v>
      </c>
      <c r="S88" s="7">
        <f t="shared" si="7"/>
        <v>23866688</v>
      </c>
      <c r="T88" s="17">
        <f t="shared" si="8"/>
        <v>156008.72082259593</v>
      </c>
      <c r="U88" s="17">
        <f t="shared" si="9"/>
        <v>126264.63810982069</v>
      </c>
      <c r="V88" s="17">
        <f t="shared" si="26"/>
        <v>130.61595274551709</v>
      </c>
      <c r="W88" s="13">
        <f t="shared" si="11"/>
        <v>0.66159527455170986</v>
      </c>
      <c r="X88" s="13">
        <f t="shared" si="15"/>
        <v>0.33840472544829014</v>
      </c>
      <c r="Y88" s="7">
        <f t="shared" si="42"/>
        <v>19017731.119444445</v>
      </c>
      <c r="Z88" s="7">
        <f t="shared" si="43"/>
        <v>124312.67819366488</v>
      </c>
      <c r="AA88" s="7">
        <f t="shared" si="44"/>
        <v>100611.65325773429</v>
      </c>
      <c r="AB88" s="27">
        <v>192</v>
      </c>
      <c r="AC88" s="32">
        <f t="shared" si="36"/>
        <v>125.49703142872706</v>
      </c>
    </row>
    <row r="89" spans="1:76" x14ac:dyDescent="0.2">
      <c r="A89" s="127">
        <v>38808</v>
      </c>
      <c r="B89" s="7">
        <v>110</v>
      </c>
      <c r="C89" s="7">
        <v>16070427</v>
      </c>
      <c r="D89" s="7">
        <v>146094</v>
      </c>
      <c r="E89" s="7">
        <v>131700</v>
      </c>
      <c r="F89" s="7">
        <v>116</v>
      </c>
      <c r="G89" s="7">
        <f t="shared" si="45"/>
        <v>12739074.667227978</v>
      </c>
      <c r="H89" s="7">
        <f t="shared" si="37"/>
        <v>115809.14274611398</v>
      </c>
      <c r="I89" s="7">
        <f t="shared" si="38"/>
        <v>104398.97668393783</v>
      </c>
      <c r="J89" s="7">
        <v>53</v>
      </c>
      <c r="K89" s="7">
        <v>7558365</v>
      </c>
      <c r="L89" s="7">
        <v>142610</v>
      </c>
      <c r="M89" s="7">
        <v>124900</v>
      </c>
      <c r="N89" s="7">
        <v>90</v>
      </c>
      <c r="O89" s="7">
        <f t="shared" si="39"/>
        <v>5991538.127590674</v>
      </c>
      <c r="P89" s="7">
        <f t="shared" si="40"/>
        <v>113047.36571675303</v>
      </c>
      <c r="Q89" s="7">
        <f t="shared" si="41"/>
        <v>99008.596718480141</v>
      </c>
      <c r="R89" s="7">
        <f t="shared" si="6"/>
        <v>163</v>
      </c>
      <c r="S89" s="7">
        <f t="shared" si="7"/>
        <v>23628792</v>
      </c>
      <c r="T89" s="17">
        <f t="shared" si="8"/>
        <v>144979.53999459642</v>
      </c>
      <c r="U89" s="17">
        <f t="shared" si="9"/>
        <v>129524.81973687017</v>
      </c>
      <c r="V89" s="17">
        <f t="shared" si="26"/>
        <v>107.683134288033</v>
      </c>
      <c r="W89" s="13">
        <f t="shared" si="11"/>
        <v>0.680120549539731</v>
      </c>
      <c r="X89" s="13">
        <f t="shared" si="15"/>
        <v>0.319879450460269</v>
      </c>
      <c r="Y89" s="7">
        <f t="shared" si="42"/>
        <v>18730612.794818655</v>
      </c>
      <c r="Z89" s="7">
        <f t="shared" si="43"/>
        <v>114925.70702766821</v>
      </c>
      <c r="AA89" s="7">
        <f t="shared" si="44"/>
        <v>102674.70490281517</v>
      </c>
      <c r="AB89" s="27">
        <v>193</v>
      </c>
      <c r="AC89" s="32">
        <f t="shared" si="36"/>
        <v>126.15066180075168</v>
      </c>
    </row>
    <row r="90" spans="1:76" x14ac:dyDescent="0.2">
      <c r="A90" s="127">
        <v>38838</v>
      </c>
      <c r="B90" s="7">
        <v>140</v>
      </c>
      <c r="C90" s="7">
        <v>20030844</v>
      </c>
      <c r="D90" s="7">
        <v>143077</v>
      </c>
      <c r="E90" s="7">
        <v>127004</v>
      </c>
      <c r="F90" s="7">
        <v>109</v>
      </c>
      <c r="G90" s="7">
        <f t="shared" si="45"/>
        <v>15829298.596590912</v>
      </c>
      <c r="H90" s="7">
        <f t="shared" si="37"/>
        <v>113066.05729166667</v>
      </c>
      <c r="I90" s="7">
        <f t="shared" si="38"/>
        <v>100364.42992424243</v>
      </c>
      <c r="J90" s="7">
        <v>73</v>
      </c>
      <c r="K90" s="7">
        <v>11450585</v>
      </c>
      <c r="L90" s="7">
        <v>156857</v>
      </c>
      <c r="M90" s="7">
        <v>129000</v>
      </c>
      <c r="N90" s="7">
        <v>133</v>
      </c>
      <c r="O90" s="7">
        <f t="shared" si="39"/>
        <v>9048781.4228219707</v>
      </c>
      <c r="P90" s="7">
        <f t="shared" si="40"/>
        <v>123955.65009469699</v>
      </c>
      <c r="Q90" s="7">
        <f t="shared" si="41"/>
        <v>101941.76136363637</v>
      </c>
      <c r="R90" s="7">
        <f t="shared" si="6"/>
        <v>213</v>
      </c>
      <c r="S90" s="7">
        <f t="shared" si="7"/>
        <v>31481429</v>
      </c>
      <c r="T90" s="17">
        <f t="shared" si="8"/>
        <v>148089.13147916505</v>
      </c>
      <c r="U90" s="17">
        <f t="shared" si="9"/>
        <v>127729.99524182972</v>
      </c>
      <c r="V90" s="17">
        <f t="shared" si="26"/>
        <v>117.72940170536731</v>
      </c>
      <c r="W90" s="13">
        <f t="shared" si="11"/>
        <v>0.63627492894302862</v>
      </c>
      <c r="X90" s="13">
        <f t="shared" si="15"/>
        <v>0.36372507105697138</v>
      </c>
      <c r="Y90" s="7">
        <f t="shared" si="42"/>
        <v>24878080.019412883</v>
      </c>
      <c r="Z90" s="7">
        <f t="shared" si="43"/>
        <v>117026.87520773037</v>
      </c>
      <c r="AA90" s="7">
        <f t="shared" si="44"/>
        <v>100938.14491411639</v>
      </c>
      <c r="AB90" s="27">
        <v>193.6</v>
      </c>
      <c r="AC90" s="32">
        <f t="shared" si="36"/>
        <v>126.54284002396643</v>
      </c>
    </row>
    <row r="91" spans="1:76" x14ac:dyDescent="0.2">
      <c r="A91" s="127">
        <v>38869</v>
      </c>
      <c r="B91" s="7">
        <v>135</v>
      </c>
      <c r="C91" s="7">
        <v>20518475</v>
      </c>
      <c r="D91" s="7">
        <v>150871</v>
      </c>
      <c r="E91" s="7">
        <v>135400</v>
      </c>
      <c r="F91" s="7">
        <v>93</v>
      </c>
      <c r="G91" s="7">
        <f t="shared" si="45"/>
        <v>16172878.349862615</v>
      </c>
      <c r="H91" s="7">
        <f t="shared" si="37"/>
        <v>118918.11304310495</v>
      </c>
      <c r="I91" s="7">
        <f t="shared" si="38"/>
        <v>106723.707710802</v>
      </c>
      <c r="J91" s="12">
        <v>86</v>
      </c>
      <c r="K91" s="7">
        <v>13082250</v>
      </c>
      <c r="L91" s="7">
        <v>152119</v>
      </c>
      <c r="M91" s="7">
        <v>143000</v>
      </c>
      <c r="N91" s="7">
        <v>116</v>
      </c>
      <c r="O91" s="7">
        <f t="shared" si="39"/>
        <v>10311567.394384339</v>
      </c>
      <c r="P91" s="7">
        <f t="shared" si="40"/>
        <v>119901.7998025073</v>
      </c>
      <c r="Q91" s="7">
        <f t="shared" si="41"/>
        <v>112714.10784818823</v>
      </c>
      <c r="R91" s="7">
        <f t="shared" si="6"/>
        <v>221</v>
      </c>
      <c r="S91" s="7">
        <f t="shared" si="7"/>
        <v>33600725</v>
      </c>
      <c r="T91" s="17">
        <f t="shared" si="8"/>
        <v>151356.90165837196</v>
      </c>
      <c r="U91" s="17">
        <f t="shared" si="9"/>
        <v>138359.0165093164</v>
      </c>
      <c r="V91" s="17">
        <f t="shared" si="26"/>
        <v>101.9549183834575</v>
      </c>
      <c r="W91" s="13">
        <f t="shared" si="11"/>
        <v>0.61065572245836952</v>
      </c>
      <c r="X91" s="13">
        <f t="shared" si="15"/>
        <v>0.38934427754163048</v>
      </c>
      <c r="Y91" s="7">
        <f t="shared" si="42"/>
        <v>26484445.744246956</v>
      </c>
      <c r="Z91" s="7">
        <f t="shared" si="43"/>
        <v>119301.10585377172</v>
      </c>
      <c r="AA91" s="7">
        <f t="shared" si="44"/>
        <v>109056.03572447792</v>
      </c>
      <c r="AB91" s="27">
        <v>194.1</v>
      </c>
      <c r="AC91" s="32">
        <f t="shared" si="36"/>
        <v>126.86965520997875</v>
      </c>
    </row>
    <row r="92" spans="1:76" x14ac:dyDescent="0.2">
      <c r="A92" s="127">
        <v>38899</v>
      </c>
      <c r="B92" s="7">
        <v>132</v>
      </c>
      <c r="C92" s="7">
        <v>21276139</v>
      </c>
      <c r="D92" s="7">
        <v>161182</v>
      </c>
      <c r="E92" s="7">
        <v>145500</v>
      </c>
      <c r="F92" s="7">
        <v>100</v>
      </c>
      <c r="G92" s="7">
        <f t="shared" si="45"/>
        <v>16726988.519227475</v>
      </c>
      <c r="H92" s="7">
        <f t="shared" si="37"/>
        <v>126718.92505995205</v>
      </c>
      <c r="I92" s="7">
        <f t="shared" si="38"/>
        <v>114389.96659815004</v>
      </c>
      <c r="J92" s="12">
        <v>53</v>
      </c>
      <c r="K92" s="7">
        <v>8391907</v>
      </c>
      <c r="L92" s="7">
        <v>158337</v>
      </c>
      <c r="M92" s="7">
        <v>137700</v>
      </c>
      <c r="N92" s="7">
        <v>102</v>
      </c>
      <c r="O92" s="7">
        <f t="shared" si="39"/>
        <v>6597594.2365964362</v>
      </c>
      <c r="P92" s="7">
        <f t="shared" si="40"/>
        <v>124482.22777492293</v>
      </c>
      <c r="Q92" s="7">
        <f t="shared" si="41"/>
        <v>108257.72096608428</v>
      </c>
      <c r="R92" s="7">
        <f t="shared" si="6"/>
        <v>185</v>
      </c>
      <c r="S92" s="7">
        <f t="shared" si="7"/>
        <v>29668046</v>
      </c>
      <c r="T92" s="17">
        <f t="shared" si="8"/>
        <v>160377.26296356018</v>
      </c>
      <c r="U92" s="17">
        <f t="shared" si="9"/>
        <v>143293.6910775991</v>
      </c>
      <c r="V92" s="17">
        <f t="shared" si="26"/>
        <v>100.56572023651304</v>
      </c>
      <c r="W92" s="13">
        <f t="shared" si="11"/>
        <v>0.71713988174347576</v>
      </c>
      <c r="X92" s="13">
        <f t="shared" si="15"/>
        <v>0.28286011825652424</v>
      </c>
      <c r="Y92" s="7">
        <f t="shared" si="42"/>
        <v>23324582.75582391</v>
      </c>
      <c r="Z92" s="7">
        <f t="shared" si="43"/>
        <v>126086.25260140463</v>
      </c>
      <c r="AA92" s="7">
        <f t="shared" si="44"/>
        <v>112655.39887348586</v>
      </c>
      <c r="AB92" s="27">
        <v>194.6</v>
      </c>
      <c r="AC92" s="32">
        <f t="shared" si="36"/>
        <v>127.19647039599107</v>
      </c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</row>
    <row r="93" spans="1:76" x14ac:dyDescent="0.2">
      <c r="A93" s="127">
        <v>38930</v>
      </c>
      <c r="B93" s="7">
        <v>135</v>
      </c>
      <c r="C93" s="7">
        <v>21177330</v>
      </c>
      <c r="D93" s="7">
        <v>156869</v>
      </c>
      <c r="E93" s="7">
        <v>140000</v>
      </c>
      <c r="F93" s="7">
        <v>109</v>
      </c>
      <c r="G93" s="7">
        <f t="shared" si="45"/>
        <v>16606637.684520759</v>
      </c>
      <c r="H93" s="7">
        <f t="shared" si="37"/>
        <v>123012.04386639332</v>
      </c>
      <c r="I93" s="7">
        <f t="shared" si="38"/>
        <v>109783.87151887921</v>
      </c>
      <c r="J93" s="12">
        <v>58</v>
      </c>
      <c r="K93" s="7">
        <v>8117580</v>
      </c>
      <c r="L93" s="7">
        <v>139958</v>
      </c>
      <c r="M93" s="7">
        <v>134450</v>
      </c>
      <c r="N93" s="7">
        <v>117</v>
      </c>
      <c r="O93" s="7">
        <f t="shared" si="39"/>
        <v>6365566.8554587401</v>
      </c>
      <c r="P93" s="7">
        <f t="shared" si="40"/>
        <v>109750.93635742355</v>
      </c>
      <c r="Q93" s="7">
        <f t="shared" si="41"/>
        <v>105431.72518366651</v>
      </c>
      <c r="R93" s="7">
        <f t="shared" si="6"/>
        <v>193</v>
      </c>
      <c r="S93" s="7">
        <f t="shared" si="7"/>
        <v>29294910</v>
      </c>
      <c r="T93" s="17">
        <f t="shared" si="8"/>
        <v>152182.98473728029</v>
      </c>
      <c r="U93" s="17">
        <f t="shared" si="9"/>
        <v>138462.10249493853</v>
      </c>
      <c r="V93" s="17">
        <f t="shared" si="26"/>
        <v>111.216789196485</v>
      </c>
      <c r="W93" s="97">
        <f t="shared" si="11"/>
        <v>0.72290135043937664</v>
      </c>
      <c r="X93" s="97">
        <f t="shared" si="15"/>
        <v>0.27709864956062336</v>
      </c>
      <c r="Y93" s="7">
        <f t="shared" si="42"/>
        <v>22972204.539979499</v>
      </c>
      <c r="Z93" s="7">
        <f t="shared" si="43"/>
        <v>119337.40888397954</v>
      </c>
      <c r="AA93" s="7">
        <f t="shared" si="44"/>
        <v>108577.89764670156</v>
      </c>
      <c r="AB93" s="27">
        <v>195.1</v>
      </c>
      <c r="AC93" s="32">
        <f t="shared" si="36"/>
        <v>127.52328558200337</v>
      </c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</row>
    <row r="94" spans="1:76" x14ac:dyDescent="0.2">
      <c r="A94" s="127">
        <v>38961</v>
      </c>
      <c r="B94" s="7">
        <v>99</v>
      </c>
      <c r="C94" s="7">
        <v>17389500</v>
      </c>
      <c r="D94" s="7">
        <v>175651</v>
      </c>
      <c r="E94" s="7">
        <v>159000</v>
      </c>
      <c r="F94" s="7">
        <v>97</v>
      </c>
      <c r="G94" s="7">
        <f t="shared" si="45"/>
        <v>13734892.036654623</v>
      </c>
      <c r="H94" s="7">
        <f t="shared" si="37"/>
        <v>138735.8763121666</v>
      </c>
      <c r="I94" s="7">
        <f t="shared" si="38"/>
        <v>125584.27981414562</v>
      </c>
      <c r="J94" s="12">
        <v>47</v>
      </c>
      <c r="K94" s="7">
        <v>7409800</v>
      </c>
      <c r="L94" s="7">
        <v>157655</v>
      </c>
      <c r="M94" s="7">
        <v>130000</v>
      </c>
      <c r="N94" s="7">
        <v>109</v>
      </c>
      <c r="O94" s="7">
        <f t="shared" si="39"/>
        <v>5852543.3746343153</v>
      </c>
      <c r="P94" s="7">
        <f t="shared" si="40"/>
        <v>124521.94738427122</v>
      </c>
      <c r="Q94" s="7">
        <f t="shared" si="41"/>
        <v>102678.97091722596</v>
      </c>
      <c r="R94" s="7">
        <f t="shared" si="6"/>
        <v>146</v>
      </c>
      <c r="S94" s="7">
        <f t="shared" si="7"/>
        <v>24799300</v>
      </c>
      <c r="T94" s="17">
        <f t="shared" si="8"/>
        <v>170273.9627126572</v>
      </c>
      <c r="U94" s="17">
        <f t="shared" si="9"/>
        <v>150335.06994149031</v>
      </c>
      <c r="V94" s="17">
        <f t="shared" si="26"/>
        <v>100.58548830007298</v>
      </c>
      <c r="W94" s="97">
        <f t="shared" si="11"/>
        <v>0.70120930832725115</v>
      </c>
      <c r="X94" s="97">
        <f t="shared" si="15"/>
        <v>0.29879069167274885</v>
      </c>
      <c r="Y94" s="7">
        <f t="shared" si="42"/>
        <v>19587435.411288939</v>
      </c>
      <c r="Z94" s="7">
        <f t="shared" si="43"/>
        <v>134488.88665641344</v>
      </c>
      <c r="AA94" s="7">
        <f t="shared" si="44"/>
        <v>118740.38672585702</v>
      </c>
      <c r="AB94" s="27">
        <v>193.7</v>
      </c>
      <c r="AC94" s="32">
        <f t="shared" si="36"/>
        <v>126.60820306116889</v>
      </c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</row>
    <row r="95" spans="1:76" x14ac:dyDescent="0.2">
      <c r="A95" s="127">
        <v>38991</v>
      </c>
      <c r="B95" s="7">
        <v>78</v>
      </c>
      <c r="C95" s="7">
        <v>10979064</v>
      </c>
      <c r="D95" s="7">
        <v>140757</v>
      </c>
      <c r="E95" s="7">
        <v>122000</v>
      </c>
      <c r="F95" s="7">
        <v>108</v>
      </c>
      <c r="G95" s="7">
        <f t="shared" si="45"/>
        <v>8734816.9516380653</v>
      </c>
      <c r="H95" s="7">
        <f t="shared" si="37"/>
        <v>111984.64911596464</v>
      </c>
      <c r="I95" s="7">
        <f t="shared" si="38"/>
        <v>97061.795805165544</v>
      </c>
      <c r="J95" s="12">
        <v>47</v>
      </c>
      <c r="K95" s="7">
        <v>7607664</v>
      </c>
      <c r="L95" s="7">
        <v>161865</v>
      </c>
      <c r="M95" s="7">
        <v>144000</v>
      </c>
      <c r="N95" s="7">
        <v>97</v>
      </c>
      <c r="O95" s="7">
        <f t="shared" si="39"/>
        <v>6052569.9157566307</v>
      </c>
      <c r="P95" s="7">
        <f t="shared" si="40"/>
        <v>128777.93096723869</v>
      </c>
      <c r="Q95" s="7">
        <f t="shared" si="41"/>
        <v>114564.74258970359</v>
      </c>
      <c r="R95" s="7">
        <f t="shared" si="6"/>
        <v>125</v>
      </c>
      <c r="S95" s="7">
        <f t="shared" si="7"/>
        <v>18586728</v>
      </c>
      <c r="T95" s="17">
        <f t="shared" si="8"/>
        <v>149396.63639603485</v>
      </c>
      <c r="U95" s="17">
        <f t="shared" si="9"/>
        <v>131004.7375740367</v>
      </c>
      <c r="V95" s="17">
        <f t="shared" si="26"/>
        <v>103.49763121298164</v>
      </c>
      <c r="W95" s="97">
        <f t="shared" si="11"/>
        <v>0.59069374663469543</v>
      </c>
      <c r="X95" s="97">
        <f t="shared" si="15"/>
        <v>0.40930625336530457</v>
      </c>
      <c r="Y95" s="7">
        <f t="shared" si="42"/>
        <v>14787386.867394697</v>
      </c>
      <c r="Z95" s="7">
        <f t="shared" si="43"/>
        <v>118858.2443922172</v>
      </c>
      <c r="AA95" s="7">
        <f t="shared" si="44"/>
        <v>104225.86137639712</v>
      </c>
      <c r="AB95" s="27">
        <v>192.3</v>
      </c>
      <c r="AC95" s="32">
        <f t="shared" si="36"/>
        <v>125.69312054033443</v>
      </c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</row>
    <row r="96" spans="1:76" x14ac:dyDescent="0.2">
      <c r="A96" s="127">
        <v>39022</v>
      </c>
      <c r="B96" s="7">
        <v>67</v>
      </c>
      <c r="C96" s="7">
        <v>10318799</v>
      </c>
      <c r="D96" s="7">
        <v>154011</v>
      </c>
      <c r="E96" s="7">
        <v>135000</v>
      </c>
      <c r="F96" s="7">
        <v>124</v>
      </c>
      <c r="G96" s="7">
        <f t="shared" si="45"/>
        <v>8188227.4741096115</v>
      </c>
      <c r="H96" s="7">
        <f t="shared" si="37"/>
        <v>122211.61605290456</v>
      </c>
      <c r="I96" s="7">
        <f t="shared" si="38"/>
        <v>107125.90767634854</v>
      </c>
      <c r="J96" s="12">
        <v>36</v>
      </c>
      <c r="K96" s="7">
        <v>5119084</v>
      </c>
      <c r="L96" s="7">
        <v>142196</v>
      </c>
      <c r="M96" s="7">
        <v>129000</v>
      </c>
      <c r="N96" s="7">
        <v>133</v>
      </c>
      <c r="O96" s="7">
        <f t="shared" si="39"/>
        <v>4062122.3701590593</v>
      </c>
      <c r="P96" s="7">
        <f t="shared" si="40"/>
        <v>112836.11531811894</v>
      </c>
      <c r="Q96" s="7">
        <f t="shared" si="41"/>
        <v>102364.75622406638</v>
      </c>
      <c r="R96" s="7">
        <f t="shared" si="6"/>
        <v>103</v>
      </c>
      <c r="S96" s="7">
        <f t="shared" si="7"/>
        <v>15437883</v>
      </c>
      <c r="T96" s="17">
        <f t="shared" si="8"/>
        <v>150093.23631050967</v>
      </c>
      <c r="U96" s="17">
        <f t="shared" si="9"/>
        <v>133010.4458622986</v>
      </c>
      <c r="V96" s="17">
        <f t="shared" si="26"/>
        <v>126.98433120655208</v>
      </c>
      <c r="W96" s="97">
        <f t="shared" si="11"/>
        <v>0.66840764371643446</v>
      </c>
      <c r="X96" s="97">
        <f t="shared" si="15"/>
        <v>0.33159235628356554</v>
      </c>
      <c r="Y96" s="7">
        <f t="shared" si="42"/>
        <v>12250349.844268672</v>
      </c>
      <c r="Z96" s="7">
        <f t="shared" si="43"/>
        <v>119102.77167291869</v>
      </c>
      <c r="AA96" s="7">
        <f t="shared" si="44"/>
        <v>105547.14624766336</v>
      </c>
      <c r="AB96" s="27">
        <v>192.8</v>
      </c>
      <c r="AC96" s="32">
        <f t="shared" si="36"/>
        <v>126.01993572634676</v>
      </c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</row>
    <row r="97" spans="1:76" x14ac:dyDescent="0.2">
      <c r="A97" s="127">
        <v>39052</v>
      </c>
      <c r="B97" s="7">
        <v>75</v>
      </c>
      <c r="C97" s="7">
        <v>11540887</v>
      </c>
      <c r="D97" s="7">
        <v>153878</v>
      </c>
      <c r="E97" s="7">
        <v>139900</v>
      </c>
      <c r="F97" s="7">
        <v>148</v>
      </c>
      <c r="G97" s="7">
        <f t="shared" si="45"/>
        <v>9153237.6202263702</v>
      </c>
      <c r="H97" s="7">
        <f t="shared" si="37"/>
        <v>122042.77700017281</v>
      </c>
      <c r="I97" s="7">
        <f t="shared" si="38"/>
        <v>110956.63124243995</v>
      </c>
      <c r="J97" s="12">
        <v>39</v>
      </c>
      <c r="K97" s="7">
        <v>5371680</v>
      </c>
      <c r="L97" s="7">
        <v>147367</v>
      </c>
      <c r="M97" s="7">
        <v>118000</v>
      </c>
      <c r="N97" s="7">
        <v>101</v>
      </c>
      <c r="O97" s="7">
        <f t="shared" si="39"/>
        <v>4260353.9450492486</v>
      </c>
      <c r="P97" s="7">
        <f t="shared" si="40"/>
        <v>116878.81255400034</v>
      </c>
      <c r="Q97" s="7">
        <f t="shared" si="41"/>
        <v>93587.437359599091</v>
      </c>
      <c r="R97" s="7">
        <f t="shared" si="6"/>
        <v>114</v>
      </c>
      <c r="S97" s="7">
        <f t="shared" si="7"/>
        <v>16912567</v>
      </c>
      <c r="T97" s="17">
        <f t="shared" si="8"/>
        <v>151810.01064746705</v>
      </c>
      <c r="U97" s="17">
        <f t="shared" si="9"/>
        <v>132944.23793265683</v>
      </c>
      <c r="V97" s="17">
        <f t="shared" si="26"/>
        <v>133.07210880524522</v>
      </c>
      <c r="W97" s="97">
        <f t="shared" si="11"/>
        <v>0.682385293728622</v>
      </c>
      <c r="X97" s="97">
        <f t="shared" si="15"/>
        <v>0.317614706271378</v>
      </c>
      <c r="Y97" s="7">
        <f t="shared" si="42"/>
        <v>13413591.565275617</v>
      </c>
      <c r="Z97" s="7">
        <f t="shared" si="43"/>
        <v>120402.62594940589</v>
      </c>
      <c r="AA97" s="7">
        <f t="shared" si="44"/>
        <v>105439.91982917085</v>
      </c>
      <c r="AB97" s="27">
        <v>192.9</v>
      </c>
      <c r="AC97" s="32">
        <f t="shared" si="36"/>
        <v>126.08529876354922</v>
      </c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</row>
    <row r="98" spans="1:76" x14ac:dyDescent="0.2">
      <c r="A98" s="127">
        <v>39083</v>
      </c>
      <c r="B98" s="7">
        <v>66</v>
      </c>
      <c r="C98" s="7">
        <v>9529205</v>
      </c>
      <c r="D98" s="7">
        <v>144381</v>
      </c>
      <c r="E98" s="7">
        <v>130400</v>
      </c>
      <c r="F98" s="7">
        <v>125</v>
      </c>
      <c r="G98" s="7">
        <f t="shared" si="45"/>
        <v>7549916.9081218718</v>
      </c>
      <c r="H98" s="7">
        <f t="shared" si="37"/>
        <v>114391.97216468152</v>
      </c>
      <c r="I98" s="7">
        <f t="shared" si="38"/>
        <v>103314.93181425858</v>
      </c>
      <c r="J98" s="12">
        <v>24</v>
      </c>
      <c r="K98" s="7">
        <v>4099407</v>
      </c>
      <c r="L98" s="7">
        <v>170808</v>
      </c>
      <c r="M98" s="7">
        <v>160350</v>
      </c>
      <c r="N98" s="7">
        <v>117</v>
      </c>
      <c r="O98" s="7">
        <f t="shared" si="39"/>
        <v>3247929.1003366131</v>
      </c>
      <c r="P98" s="7">
        <f t="shared" si="40"/>
        <v>135329.88399792853</v>
      </c>
      <c r="Q98" s="7">
        <f t="shared" si="41"/>
        <v>127044.08984981873</v>
      </c>
      <c r="R98" s="7">
        <f t="shared" si="6"/>
        <v>90</v>
      </c>
      <c r="S98" s="7">
        <f t="shared" si="7"/>
        <v>13628612</v>
      </c>
      <c r="T98" s="17">
        <f t="shared" si="8"/>
        <v>152330.08746312538</v>
      </c>
      <c r="U98" s="17">
        <f t="shared" si="9"/>
        <v>139408.78531504163</v>
      </c>
      <c r="V98" s="17">
        <f t="shared" si="26"/>
        <v>122.59364666042293</v>
      </c>
      <c r="W98" s="97">
        <f t="shared" si="11"/>
        <v>0.6992058325528675</v>
      </c>
      <c r="X98" s="97">
        <f t="shared" si="15"/>
        <v>0.3007941674471325</v>
      </c>
      <c r="Y98" s="7">
        <f t="shared" si="42"/>
        <v>10797846.008458484</v>
      </c>
      <c r="Z98" s="7">
        <f t="shared" si="43"/>
        <v>120689.97392264452</v>
      </c>
      <c r="AA98" s="7">
        <f t="shared" si="44"/>
        <v>110452.52414978636</v>
      </c>
      <c r="AB98" s="27">
        <v>193.1</v>
      </c>
      <c r="AC98" s="32">
        <f t="shared" si="36"/>
        <v>126.21602483795414</v>
      </c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</row>
    <row r="99" spans="1:76" x14ac:dyDescent="0.2">
      <c r="A99" s="127">
        <v>39114</v>
      </c>
      <c r="B99" s="7">
        <v>82</v>
      </c>
      <c r="C99" s="7">
        <v>12525884</v>
      </c>
      <c r="D99" s="7">
        <v>152754</v>
      </c>
      <c r="E99" s="7">
        <v>135000</v>
      </c>
      <c r="F99" s="7">
        <v>146</v>
      </c>
      <c r="G99" s="7">
        <f t="shared" si="45"/>
        <v>9852729.4068551846</v>
      </c>
      <c r="H99" s="7">
        <f t="shared" si="37"/>
        <v>120154.69948586117</v>
      </c>
      <c r="I99" s="7">
        <f t="shared" si="38"/>
        <v>106189.58868894601</v>
      </c>
      <c r="J99" s="12">
        <v>38</v>
      </c>
      <c r="K99" s="7">
        <v>5513800</v>
      </c>
      <c r="L99" s="7">
        <v>145100</v>
      </c>
      <c r="M99" s="7">
        <v>137500</v>
      </c>
      <c r="N99" s="7">
        <v>150</v>
      </c>
      <c r="O99" s="7">
        <f t="shared" si="39"/>
        <v>4337097.4378748927</v>
      </c>
      <c r="P99" s="7">
        <f t="shared" si="40"/>
        <v>114134.14310197085</v>
      </c>
      <c r="Q99" s="7">
        <f t="shared" si="41"/>
        <v>108156.06255355613</v>
      </c>
      <c r="R99" s="7">
        <f t="shared" si="6"/>
        <v>120</v>
      </c>
      <c r="S99" s="7">
        <f t="shared" si="7"/>
        <v>18039684</v>
      </c>
      <c r="T99" s="17">
        <f t="shared" si="8"/>
        <v>150414.56738022686</v>
      </c>
      <c r="U99" s="17">
        <f t="shared" si="9"/>
        <v>135764.12092362595</v>
      </c>
      <c r="V99" s="17">
        <f t="shared" si="26"/>
        <v>147.2225934778015</v>
      </c>
      <c r="W99" s="13">
        <f t="shared" si="11"/>
        <v>0.69435163054962601</v>
      </c>
      <c r="X99" s="13">
        <f t="shared" si="15"/>
        <v>0.30564836945037399</v>
      </c>
      <c r="Y99" s="7">
        <f t="shared" si="42"/>
        <v>14189826.844730077</v>
      </c>
      <c r="Z99" s="7">
        <f t="shared" si="43"/>
        <v>118314.52624394107</v>
      </c>
      <c r="AA99" s="7">
        <f t="shared" si="44"/>
        <v>106790.63821923087</v>
      </c>
      <c r="AB99" s="27">
        <v>194.5</v>
      </c>
      <c r="AC99" s="32">
        <f t="shared" si="36"/>
        <v>127.13110735878861</v>
      </c>
    </row>
    <row r="100" spans="1:76" x14ac:dyDescent="0.2">
      <c r="A100" s="127">
        <v>39142</v>
      </c>
      <c r="B100" s="7">
        <v>111</v>
      </c>
      <c r="C100" s="7">
        <v>18259095</v>
      </c>
      <c r="D100" s="7">
        <v>164496</v>
      </c>
      <c r="E100" s="7">
        <v>146200</v>
      </c>
      <c r="F100" s="7">
        <v>143</v>
      </c>
      <c r="G100" s="7">
        <f t="shared" si="45"/>
        <v>14223469.327265786</v>
      </c>
      <c r="H100" s="7">
        <f t="shared" si="37"/>
        <v>128139.08961303464</v>
      </c>
      <c r="I100" s="7">
        <f t="shared" si="38"/>
        <v>113886.87202987103</v>
      </c>
      <c r="J100" s="12">
        <v>36</v>
      </c>
      <c r="K100" s="7">
        <v>5108200</v>
      </c>
      <c r="L100" s="7">
        <v>141894</v>
      </c>
      <c r="M100" s="7">
        <v>135000</v>
      </c>
      <c r="N100" s="7">
        <v>148</v>
      </c>
      <c r="O100" s="7">
        <f t="shared" si="39"/>
        <v>3979185.4972844534</v>
      </c>
      <c r="P100" s="7">
        <f t="shared" si="40"/>
        <v>110532.58426680246</v>
      </c>
      <c r="Q100" s="7">
        <f t="shared" si="41"/>
        <v>105162.29633401224</v>
      </c>
      <c r="R100" s="7">
        <f t="shared" si="6"/>
        <v>147</v>
      </c>
      <c r="S100" s="7">
        <f t="shared" si="7"/>
        <v>23367295</v>
      </c>
      <c r="T100" s="17">
        <f t="shared" si="8"/>
        <v>159555.09706707601</v>
      </c>
      <c r="U100" s="17">
        <f t="shared" si="9"/>
        <v>143751.62760601944</v>
      </c>
      <c r="V100" s="17">
        <f t="shared" si="26"/>
        <v>144.09302339016989</v>
      </c>
      <c r="W100" s="13">
        <f t="shared" si="11"/>
        <v>0.78139532196602135</v>
      </c>
      <c r="X100" s="13">
        <f t="shared" si="15"/>
        <v>0.21860467803397865</v>
      </c>
      <c r="Y100" s="7">
        <f t="shared" si="42"/>
        <v>18202654.824550241</v>
      </c>
      <c r="Z100" s="7">
        <f t="shared" si="43"/>
        <v>124290.22518051801</v>
      </c>
      <c r="AA100" s="7">
        <f t="shared" si="44"/>
        <v>111979.63896889474</v>
      </c>
      <c r="AB100" s="27">
        <v>196.4</v>
      </c>
      <c r="AC100" s="32">
        <f t="shared" si="36"/>
        <v>128.37300506563537</v>
      </c>
    </row>
    <row r="101" spans="1:76" x14ac:dyDescent="0.2">
      <c r="A101" s="127">
        <v>39173</v>
      </c>
      <c r="B101" s="7">
        <v>115</v>
      </c>
      <c r="C101" s="7">
        <v>18226865</v>
      </c>
      <c r="D101" s="7">
        <v>158494</v>
      </c>
      <c r="E101" s="7">
        <v>127000</v>
      </c>
      <c r="F101" s="7">
        <v>142</v>
      </c>
      <c r="G101" s="7">
        <f t="shared" si="45"/>
        <v>14126435.939505236</v>
      </c>
      <c r="H101" s="7">
        <f t="shared" si="37"/>
        <v>122838.20271867614</v>
      </c>
      <c r="I101" s="7">
        <f t="shared" si="38"/>
        <v>98429.28909152314</v>
      </c>
      <c r="J101" s="12">
        <v>63</v>
      </c>
      <c r="K101" s="7">
        <v>9448042</v>
      </c>
      <c r="L101" s="7">
        <v>149968</v>
      </c>
      <c r="M101" s="7">
        <v>116900</v>
      </c>
      <c r="N101" s="7">
        <v>127</v>
      </c>
      <c r="O101" s="7">
        <f t="shared" si="39"/>
        <v>7322551.6328098616</v>
      </c>
      <c r="P101" s="7">
        <f t="shared" si="40"/>
        <v>116230.26477541373</v>
      </c>
      <c r="Q101" s="7">
        <f t="shared" si="41"/>
        <v>90601.447990543747</v>
      </c>
      <c r="R101" s="7">
        <f t="shared" si="6"/>
        <v>178</v>
      </c>
      <c r="S101" s="7">
        <f t="shared" si="7"/>
        <v>27674907</v>
      </c>
      <c r="T101" s="17">
        <f t="shared" si="8"/>
        <v>155583.27635811025</v>
      </c>
      <c r="U101" s="17">
        <f t="shared" si="9"/>
        <v>123551.92249787868</v>
      </c>
      <c r="V101" s="17">
        <f t="shared" si="26"/>
        <v>136.8790928186317</v>
      </c>
      <c r="W101" s="13">
        <f t="shared" si="11"/>
        <v>0.65860618790877956</v>
      </c>
      <c r="X101" s="13">
        <f t="shared" si="15"/>
        <v>0.34139381209122044</v>
      </c>
      <c r="Y101" s="7">
        <f t="shared" si="42"/>
        <v>21448987.572315101</v>
      </c>
      <c r="Z101" s="7">
        <f t="shared" si="43"/>
        <v>120582.29359416355</v>
      </c>
      <c r="AA101" s="7">
        <f t="shared" si="44"/>
        <v>95756.912577615454</v>
      </c>
      <c r="AB101" s="27">
        <v>197.4</v>
      </c>
      <c r="AC101" s="32">
        <f t="shared" si="36"/>
        <v>129.02663543765999</v>
      </c>
    </row>
    <row r="102" spans="1:76" x14ac:dyDescent="0.2">
      <c r="A102" s="127">
        <v>39203</v>
      </c>
      <c r="B102" s="7">
        <v>132</v>
      </c>
      <c r="C102" s="7">
        <v>21220325</v>
      </c>
      <c r="D102" s="7">
        <v>160760</v>
      </c>
      <c r="E102" s="7">
        <v>142900</v>
      </c>
      <c r="F102" s="7">
        <v>120</v>
      </c>
      <c r="G102" s="7">
        <f t="shared" si="45"/>
        <v>16297855.868264727</v>
      </c>
      <c r="H102" s="7">
        <f t="shared" si="37"/>
        <v>123468.57597054886</v>
      </c>
      <c r="I102" s="7">
        <f t="shared" si="38"/>
        <v>109751.55204149932</v>
      </c>
      <c r="J102" s="12">
        <v>63</v>
      </c>
      <c r="K102" s="7">
        <v>8955125</v>
      </c>
      <c r="L102" s="7">
        <v>142145</v>
      </c>
      <c r="M102" s="7">
        <v>121500</v>
      </c>
      <c r="N102" s="7">
        <v>118</v>
      </c>
      <c r="O102" s="7">
        <f t="shared" si="39"/>
        <v>6877808.7297105081</v>
      </c>
      <c r="P102" s="7">
        <f t="shared" si="40"/>
        <v>109171.6890478581</v>
      </c>
      <c r="Q102" s="7">
        <f t="shared" si="41"/>
        <v>93315.700301204823</v>
      </c>
      <c r="R102" s="7">
        <f t="shared" si="6"/>
        <v>195</v>
      </c>
      <c r="S102" s="7">
        <f t="shared" si="7"/>
        <v>30175450</v>
      </c>
      <c r="T102" s="17">
        <f t="shared" si="8"/>
        <v>155235.65315927353</v>
      </c>
      <c r="U102" s="17">
        <f t="shared" si="9"/>
        <v>136549.15270526207</v>
      </c>
      <c r="V102" s="17">
        <f t="shared" si="26"/>
        <v>119.40646286965065</v>
      </c>
      <c r="W102" s="13">
        <f t="shared" si="11"/>
        <v>0.7032314348253299</v>
      </c>
      <c r="X102" s="13">
        <f t="shared" si="15"/>
        <v>0.2967685651746701</v>
      </c>
      <c r="Y102" s="7">
        <f t="shared" si="42"/>
        <v>23175664.597975235</v>
      </c>
      <c r="Z102" s="7">
        <f t="shared" si="43"/>
        <v>119225.70935203743</v>
      </c>
      <c r="AA102" s="7">
        <f t="shared" si="44"/>
        <v>104873.90790310853</v>
      </c>
      <c r="AB102" s="27">
        <v>199.2</v>
      </c>
      <c r="AC102" s="32">
        <f t="shared" si="36"/>
        <v>130.20317010730432</v>
      </c>
    </row>
    <row r="103" spans="1:76" x14ac:dyDescent="0.2">
      <c r="A103" s="127">
        <v>39234</v>
      </c>
      <c r="B103" s="7">
        <v>142</v>
      </c>
      <c r="C103" s="7">
        <v>24133160</v>
      </c>
      <c r="D103" s="7">
        <v>169951</v>
      </c>
      <c r="E103" s="7">
        <v>141500</v>
      </c>
      <c r="F103" s="7">
        <v>99</v>
      </c>
      <c r="G103" s="7">
        <f t="shared" si="45"/>
        <v>18525701.807994645</v>
      </c>
      <c r="H103" s="7">
        <f t="shared" si="37"/>
        <v>130462.05088643586</v>
      </c>
      <c r="I103" s="7">
        <f t="shared" si="38"/>
        <v>108621.78039805988</v>
      </c>
      <c r="J103" s="12">
        <v>78</v>
      </c>
      <c r="K103" s="7">
        <v>12496900</v>
      </c>
      <c r="L103" s="7">
        <v>160216</v>
      </c>
      <c r="M103" s="7">
        <v>148950</v>
      </c>
      <c r="N103" s="7">
        <v>128</v>
      </c>
      <c r="O103" s="7">
        <f t="shared" si="39"/>
        <v>9593183.9396220092</v>
      </c>
      <c r="P103" s="7">
        <f t="shared" si="40"/>
        <v>122989.02592406755</v>
      </c>
      <c r="Q103" s="7">
        <f t="shared" si="41"/>
        <v>114340.73632714502</v>
      </c>
      <c r="R103" s="7">
        <f t="shared" si="6"/>
        <v>220</v>
      </c>
      <c r="S103" s="7">
        <f t="shared" si="7"/>
        <v>36630060</v>
      </c>
      <c r="T103" s="17">
        <f t="shared" si="8"/>
        <v>166629.75724200287</v>
      </c>
      <c r="U103" s="17">
        <f t="shared" si="9"/>
        <v>144041.68038490793</v>
      </c>
      <c r="V103" s="17">
        <f t="shared" si="26"/>
        <v>108.89378941776235</v>
      </c>
      <c r="W103" s="13">
        <f t="shared" si="11"/>
        <v>0.6588348476633672</v>
      </c>
      <c r="X103" s="13">
        <f t="shared" si="15"/>
        <v>0.3411651523366328</v>
      </c>
      <c r="Y103" s="7">
        <f t="shared" si="42"/>
        <v>28118885.747616656</v>
      </c>
      <c r="Z103" s="7">
        <f t="shared" si="43"/>
        <v>127912.515186734</v>
      </c>
      <c r="AA103" s="7">
        <f t="shared" si="44"/>
        <v>110572.8888688127</v>
      </c>
      <c r="AB103" s="27">
        <v>199.3</v>
      </c>
      <c r="AC103" s="32">
        <f t="shared" si="36"/>
        <v>130.26853314450679</v>
      </c>
    </row>
    <row r="104" spans="1:76" x14ac:dyDescent="0.2">
      <c r="A104" s="127">
        <v>39264</v>
      </c>
      <c r="B104" s="7">
        <v>116</v>
      </c>
      <c r="C104" s="7">
        <v>16684040</v>
      </c>
      <c r="D104" s="7">
        <v>143827</v>
      </c>
      <c r="E104" s="7">
        <v>130500</v>
      </c>
      <c r="F104" s="7">
        <v>106</v>
      </c>
      <c r="G104" s="7">
        <f t="shared" si="45"/>
        <v>12826729.077051926</v>
      </c>
      <c r="H104" s="7">
        <f t="shared" si="37"/>
        <v>110574.53488274707</v>
      </c>
      <c r="I104" s="7">
        <f t="shared" si="38"/>
        <v>100328.70603015074</v>
      </c>
      <c r="J104" s="12">
        <v>77</v>
      </c>
      <c r="K104" s="7">
        <v>12360158</v>
      </c>
      <c r="L104" s="7">
        <v>160521</v>
      </c>
      <c r="M104" s="7">
        <v>149298</v>
      </c>
      <c r="N104" s="7">
        <v>108</v>
      </c>
      <c r="O104" s="7">
        <f t="shared" si="39"/>
        <v>9502518.455695143</v>
      </c>
      <c r="P104" s="7">
        <f t="shared" si="40"/>
        <v>123408.92123115578</v>
      </c>
      <c r="Q104" s="7">
        <f t="shared" si="41"/>
        <v>114780.6525125628</v>
      </c>
      <c r="R104" s="7">
        <f t="shared" si="6"/>
        <v>193</v>
      </c>
      <c r="S104" s="7">
        <f t="shared" si="7"/>
        <v>29044198</v>
      </c>
      <c r="T104" s="17">
        <f t="shared" si="8"/>
        <v>150931.36134790158</v>
      </c>
      <c r="U104" s="17">
        <f t="shared" si="9"/>
        <v>138499.74749118567</v>
      </c>
      <c r="V104" s="17">
        <f t="shared" si="26"/>
        <v>106.85112751262747</v>
      </c>
      <c r="W104" s="13">
        <f t="shared" si="11"/>
        <v>0.57443624368626045</v>
      </c>
      <c r="X104" s="13">
        <f t="shared" si="15"/>
        <v>0.42556375631373955</v>
      </c>
      <c r="Y104" s="7">
        <f t="shared" si="42"/>
        <v>22329247.532747068</v>
      </c>
      <c r="Z104" s="7">
        <f t="shared" si="43"/>
        <v>116036.38454715768</v>
      </c>
      <c r="AA104" s="7">
        <f t="shared" si="44"/>
        <v>106478.93066125116</v>
      </c>
      <c r="AB104" s="27">
        <v>199</v>
      </c>
      <c r="AC104" s="32">
        <f t="shared" si="36"/>
        <v>130.0724440328994</v>
      </c>
    </row>
    <row r="105" spans="1:76" x14ac:dyDescent="0.2">
      <c r="A105" s="127">
        <v>39295</v>
      </c>
      <c r="B105" s="7">
        <v>118</v>
      </c>
      <c r="C105" s="7">
        <v>18521327</v>
      </c>
      <c r="D105" s="7">
        <v>156960</v>
      </c>
      <c r="E105" s="7">
        <v>138950</v>
      </c>
      <c r="F105" s="7">
        <v>112</v>
      </c>
      <c r="G105" s="7">
        <f t="shared" si="45"/>
        <v>14267918.86509735</v>
      </c>
      <c r="H105" s="7">
        <f t="shared" si="37"/>
        <v>120914.25981873112</v>
      </c>
      <c r="I105" s="7">
        <f t="shared" si="38"/>
        <v>107040.24211144682</v>
      </c>
      <c r="J105" s="12">
        <v>69</v>
      </c>
      <c r="K105" s="7">
        <v>10447150</v>
      </c>
      <c r="L105" s="7">
        <v>151407</v>
      </c>
      <c r="M105" s="7">
        <v>135000</v>
      </c>
      <c r="N105" s="7">
        <v>106</v>
      </c>
      <c r="O105" s="7">
        <f t="shared" si="39"/>
        <v>8047970.2437898638</v>
      </c>
      <c r="P105" s="7">
        <f t="shared" si="40"/>
        <v>116636.50188821752</v>
      </c>
      <c r="Q105" s="7">
        <f t="shared" si="41"/>
        <v>103997.35649546828</v>
      </c>
      <c r="R105" s="7">
        <f t="shared" si="6"/>
        <v>187</v>
      </c>
      <c r="S105" s="7">
        <f t="shared" si="7"/>
        <v>28968477</v>
      </c>
      <c r="T105" s="17">
        <f t="shared" si="8"/>
        <v>154957.37404386155</v>
      </c>
      <c r="U105" s="17">
        <f t="shared" si="9"/>
        <v>137525.47766491142</v>
      </c>
      <c r="V105" s="17">
        <f t="shared" si="26"/>
        <v>109.83616860492873</v>
      </c>
      <c r="W105" s="13">
        <f t="shared" si="11"/>
        <v>0.6393614341547883</v>
      </c>
      <c r="X105" s="13">
        <f t="shared" si="15"/>
        <v>0.3606385658452117</v>
      </c>
      <c r="Y105" s="7">
        <f t="shared" si="42"/>
        <v>22315889.108887214</v>
      </c>
      <c r="Z105" s="7">
        <f t="shared" si="43"/>
        <v>119371.53533363773</v>
      </c>
      <c r="AA105" s="7">
        <f t="shared" si="44"/>
        <v>105942.8602068693</v>
      </c>
      <c r="AB105" s="27">
        <v>198.6</v>
      </c>
      <c r="AC105" s="32">
        <f t="shared" si="36"/>
        <v>129.81099188408953</v>
      </c>
    </row>
    <row r="106" spans="1:76" x14ac:dyDescent="0.2">
      <c r="A106" s="127">
        <v>39326</v>
      </c>
      <c r="B106" s="7">
        <v>72</v>
      </c>
      <c r="C106" s="7">
        <v>11065630</v>
      </c>
      <c r="D106" s="7">
        <v>153689</v>
      </c>
      <c r="E106" s="7">
        <v>144500</v>
      </c>
      <c r="F106" s="7">
        <v>102</v>
      </c>
      <c r="G106" s="7">
        <f t="shared" si="45"/>
        <v>8477462.0751961302</v>
      </c>
      <c r="H106" s="7">
        <f t="shared" si="37"/>
        <v>117742.29473376734</v>
      </c>
      <c r="I106" s="7">
        <f t="shared" si="38"/>
        <v>110702.53296611586</v>
      </c>
      <c r="J106" s="12">
        <v>41</v>
      </c>
      <c r="K106" s="7">
        <v>6049563</v>
      </c>
      <c r="L106" s="7">
        <v>147550</v>
      </c>
      <c r="M106" s="7">
        <v>132000</v>
      </c>
      <c r="N106" s="7">
        <v>99</v>
      </c>
      <c r="O106" s="7">
        <f t="shared" si="39"/>
        <v>4634615.5532048084</v>
      </c>
      <c r="P106" s="7">
        <f t="shared" si="40"/>
        <v>113039.16082457022</v>
      </c>
      <c r="Q106" s="7">
        <f t="shared" si="41"/>
        <v>101126.18928392591</v>
      </c>
      <c r="R106" s="7">
        <f t="shared" si="6"/>
        <v>113</v>
      </c>
      <c r="S106" s="7">
        <f t="shared" si="7"/>
        <v>17115193</v>
      </c>
      <c r="T106" s="17">
        <f t="shared" si="8"/>
        <v>151519.09941769281</v>
      </c>
      <c r="U106" s="17">
        <f t="shared" si="9"/>
        <v>140081.73036669818</v>
      </c>
      <c r="V106" s="17">
        <f t="shared" si="26"/>
        <v>100.93961528800756</v>
      </c>
      <c r="W106" s="13">
        <f t="shared" si="11"/>
        <v>0.64653842933585381</v>
      </c>
      <c r="X106" s="13">
        <f t="shared" si="15"/>
        <v>0.35346157066414619</v>
      </c>
      <c r="Y106" s="7">
        <f t="shared" si="42"/>
        <v>13112077.628400937</v>
      </c>
      <c r="Z106" s="7">
        <f t="shared" si="43"/>
        <v>116079.91763517873</v>
      </c>
      <c r="AA106" s="7">
        <f t="shared" si="44"/>
        <v>107317.66348698935</v>
      </c>
      <c r="AB106" s="27">
        <v>199.7</v>
      </c>
      <c r="AC106" s="32">
        <f t="shared" si="36"/>
        <v>130.5299852933166</v>
      </c>
    </row>
    <row r="107" spans="1:76" x14ac:dyDescent="0.2">
      <c r="A107" s="127">
        <v>39356</v>
      </c>
      <c r="B107" s="7">
        <v>67</v>
      </c>
      <c r="C107" s="7">
        <v>10726703</v>
      </c>
      <c r="D107" s="7">
        <v>129050</v>
      </c>
      <c r="E107" s="7">
        <v>138000</v>
      </c>
      <c r="F107" s="7">
        <v>119</v>
      </c>
      <c r="G107" s="7">
        <f t="shared" si="45"/>
        <v>8226045.9639515467</v>
      </c>
      <c r="H107" s="7">
        <f t="shared" si="37"/>
        <v>98965.286131996676</v>
      </c>
      <c r="I107" s="7">
        <f t="shared" si="38"/>
        <v>105828.82205513786</v>
      </c>
      <c r="J107" s="12">
        <v>52</v>
      </c>
      <c r="K107" s="7">
        <v>7082300</v>
      </c>
      <c r="L107" s="7">
        <v>136198</v>
      </c>
      <c r="M107" s="7">
        <v>129050</v>
      </c>
      <c r="N107" s="7">
        <v>111</v>
      </c>
      <c r="O107" s="7">
        <f t="shared" si="39"/>
        <v>5431242.5104427747</v>
      </c>
      <c r="P107" s="7">
        <f t="shared" si="40"/>
        <v>104446.91236424397</v>
      </c>
      <c r="Q107" s="7">
        <f t="shared" si="41"/>
        <v>98965.286131996676</v>
      </c>
      <c r="R107" s="7">
        <f t="shared" si="6"/>
        <v>119</v>
      </c>
      <c r="S107" s="7">
        <f t="shared" si="7"/>
        <v>17809003</v>
      </c>
      <c r="T107" s="17">
        <f t="shared" si="8"/>
        <v>131892.62293627555</v>
      </c>
      <c r="U107" s="17">
        <f t="shared" si="9"/>
        <v>134440.75611644291</v>
      </c>
      <c r="V107" s="17">
        <f t="shared" si="26"/>
        <v>115.81855295324505</v>
      </c>
      <c r="W107" s="13">
        <f t="shared" si="11"/>
        <v>0.60231911915563152</v>
      </c>
      <c r="X107" s="13">
        <f t="shared" si="15"/>
        <v>0.39768088084436848</v>
      </c>
      <c r="Y107" s="7">
        <f t="shared" si="42"/>
        <v>13657288.474394323</v>
      </c>
      <c r="Z107" s="7">
        <f t="shared" si="43"/>
        <v>101145.22408049638</v>
      </c>
      <c r="AA107" s="7">
        <f t="shared" si="44"/>
        <v>103099.32504351612</v>
      </c>
      <c r="AB107" s="27">
        <v>199.5</v>
      </c>
      <c r="AC107" s="32">
        <f t="shared" si="36"/>
        <v>130.39925921891168</v>
      </c>
    </row>
    <row r="108" spans="1:76" x14ac:dyDescent="0.2">
      <c r="A108" s="127">
        <v>39387</v>
      </c>
      <c r="B108" s="7">
        <v>69</v>
      </c>
      <c r="C108" s="7">
        <v>10834343</v>
      </c>
      <c r="D108" s="7">
        <v>120000</v>
      </c>
      <c r="E108" s="7">
        <v>135425</v>
      </c>
      <c r="F108" s="7">
        <v>99</v>
      </c>
      <c r="G108" s="7">
        <f t="shared" si="45"/>
        <v>8254801.7570136134</v>
      </c>
      <c r="H108" s="7">
        <f t="shared" si="37"/>
        <v>91429.282868525916</v>
      </c>
      <c r="I108" s="7">
        <f t="shared" si="38"/>
        <v>103181.75527058434</v>
      </c>
      <c r="J108" s="12">
        <v>33</v>
      </c>
      <c r="K108" s="7">
        <v>4137950</v>
      </c>
      <c r="L108" s="7">
        <v>125392</v>
      </c>
      <c r="M108" s="7">
        <v>120000</v>
      </c>
      <c r="N108" s="7">
        <v>106</v>
      </c>
      <c r="O108" s="7">
        <f t="shared" si="39"/>
        <v>3152748.3420484732</v>
      </c>
      <c r="P108" s="7">
        <f t="shared" si="40"/>
        <v>95537.505312085006</v>
      </c>
      <c r="Q108" s="7">
        <f t="shared" si="41"/>
        <v>91429.282868525916</v>
      </c>
      <c r="R108" s="7">
        <f t="shared" si="6"/>
        <v>102</v>
      </c>
      <c r="S108" s="7">
        <f t="shared" si="7"/>
        <v>14972293</v>
      </c>
      <c r="T108" s="17">
        <f t="shared" si="8"/>
        <v>121490.20770566005</v>
      </c>
      <c r="U108" s="17">
        <f t="shared" si="9"/>
        <v>131161.93363134156</v>
      </c>
      <c r="V108" s="17">
        <f t="shared" si="26"/>
        <v>100.9346168285646</v>
      </c>
      <c r="W108" s="13">
        <f t="shared" si="11"/>
        <v>0.72362616734791396</v>
      </c>
      <c r="X108" s="13">
        <f t="shared" si="15"/>
        <v>0.27637383265208604</v>
      </c>
      <c r="Y108" s="7">
        <f t="shared" si="42"/>
        <v>11407550.099062085</v>
      </c>
      <c r="Z108" s="7">
        <f t="shared" si="43"/>
        <v>92564.688050639656</v>
      </c>
      <c r="AA108" s="7">
        <f t="shared" si="44"/>
        <v>99933.679429689568</v>
      </c>
      <c r="AB108" s="27">
        <v>200.8</v>
      </c>
      <c r="AC108" s="32">
        <f t="shared" si="36"/>
        <v>131.2489787025437</v>
      </c>
    </row>
    <row r="109" spans="1:76" x14ac:dyDescent="0.2">
      <c r="A109" s="127">
        <v>39417</v>
      </c>
      <c r="B109" s="7">
        <v>62</v>
      </c>
      <c r="C109" s="7">
        <v>7752196</v>
      </c>
      <c r="D109" s="7">
        <v>165000</v>
      </c>
      <c r="E109" s="7">
        <v>124450</v>
      </c>
      <c r="F109" s="7">
        <v>123</v>
      </c>
      <c r="G109" s="7">
        <f t="shared" si="45"/>
        <v>5924182.7490842491</v>
      </c>
      <c r="H109" s="7">
        <f t="shared" si="37"/>
        <v>126092.03296703297</v>
      </c>
      <c r="I109" s="7">
        <f t="shared" si="38"/>
        <v>95103.960622710627</v>
      </c>
      <c r="J109" s="12">
        <v>27</v>
      </c>
      <c r="K109" s="7">
        <v>5802800</v>
      </c>
      <c r="L109" s="7">
        <v>214918</v>
      </c>
      <c r="M109" s="7">
        <v>165000</v>
      </c>
      <c r="N109" s="7">
        <v>173</v>
      </c>
      <c r="O109" s="7">
        <f t="shared" si="39"/>
        <v>4434465.7509157509</v>
      </c>
      <c r="P109" s="7">
        <f t="shared" si="40"/>
        <v>164239.07600732602</v>
      </c>
      <c r="Q109" s="7">
        <f t="shared" si="41"/>
        <v>126092.03296703297</v>
      </c>
      <c r="R109" s="7">
        <f t="shared" si="6"/>
        <v>89</v>
      </c>
      <c r="S109" s="7">
        <f t="shared" si="7"/>
        <v>13554996</v>
      </c>
      <c r="T109" s="17">
        <f t="shared" si="8"/>
        <v>186369.55041521223</v>
      </c>
      <c r="U109" s="17">
        <f t="shared" si="9"/>
        <v>141809.1744328069</v>
      </c>
      <c r="V109" s="17">
        <f t="shared" si="26"/>
        <v>144.4046540478507</v>
      </c>
      <c r="W109" s="13">
        <f t="shared" si="11"/>
        <v>0.57190691904298607</v>
      </c>
      <c r="X109" s="13">
        <f t="shared" si="15"/>
        <v>0.42809308095701393</v>
      </c>
      <c r="Y109" s="7">
        <f t="shared" si="42"/>
        <v>10358648.5</v>
      </c>
      <c r="Z109" s="7">
        <f t="shared" si="43"/>
        <v>142422.51815155183</v>
      </c>
      <c r="AA109" s="7">
        <f t="shared" si="44"/>
        <v>108369.73998551042</v>
      </c>
      <c r="AB109" s="27">
        <v>200.2</v>
      </c>
      <c r="AC109" s="32">
        <f t="shared" si="36"/>
        <v>130.85680047932894</v>
      </c>
    </row>
    <row r="110" spans="1:76" x14ac:dyDescent="0.2">
      <c r="A110" s="127">
        <v>39448</v>
      </c>
      <c r="B110" s="7">
        <v>47</v>
      </c>
      <c r="C110" s="7">
        <v>7693060</v>
      </c>
      <c r="D110" s="7">
        <v>105000</v>
      </c>
      <c r="E110" s="7">
        <v>163500</v>
      </c>
      <c r="F110" s="7">
        <v>119</v>
      </c>
      <c r="G110" s="7">
        <f t="shared" si="45"/>
        <v>5843962.6175107583</v>
      </c>
      <c r="H110" s="7">
        <f t="shared" si="37"/>
        <v>79762.288977159886</v>
      </c>
      <c r="I110" s="7">
        <f t="shared" si="38"/>
        <v>124201.27855014896</v>
      </c>
      <c r="J110" s="12">
        <v>26</v>
      </c>
      <c r="K110" s="7">
        <v>3107280</v>
      </c>
      <c r="L110" s="7">
        <v>119510</v>
      </c>
      <c r="M110" s="7">
        <v>105000</v>
      </c>
      <c r="N110" s="7">
        <v>86</v>
      </c>
      <c r="O110" s="7">
        <f t="shared" si="39"/>
        <v>2360416.8123138035</v>
      </c>
      <c r="P110" s="7">
        <f t="shared" si="40"/>
        <v>90784.677672955979</v>
      </c>
      <c r="Q110" s="7">
        <f t="shared" si="41"/>
        <v>79762.288977159886</v>
      </c>
      <c r="R110" s="7">
        <f t="shared" si="6"/>
        <v>73</v>
      </c>
      <c r="S110" s="7">
        <f t="shared" si="7"/>
        <v>10800340</v>
      </c>
      <c r="T110" s="17">
        <f t="shared" si="8"/>
        <v>109174.55680098959</v>
      </c>
      <c r="U110" s="17">
        <f t="shared" si="9"/>
        <v>146669.42985128248</v>
      </c>
      <c r="V110" s="17">
        <f t="shared" si="26"/>
        <v>109.50583222380037</v>
      </c>
      <c r="W110" s="13">
        <f t="shared" si="11"/>
        <v>0.71229794617576858</v>
      </c>
      <c r="X110" s="13">
        <f t="shared" si="15"/>
        <v>0.28770205382423142</v>
      </c>
      <c r="Y110" s="7">
        <f t="shared" si="42"/>
        <v>8204379.4298245618</v>
      </c>
      <c r="Z110" s="7">
        <f t="shared" si="43"/>
        <v>82933.452842989413</v>
      </c>
      <c r="AA110" s="7">
        <f t="shared" si="44"/>
        <v>111416.08998012642</v>
      </c>
      <c r="AB110" s="27">
        <v>201.4</v>
      </c>
      <c r="AC110" s="32">
        <f t="shared" si="36"/>
        <v>131.64115692575848</v>
      </c>
    </row>
    <row r="111" spans="1:76" x14ac:dyDescent="0.2">
      <c r="A111" s="127">
        <v>39479</v>
      </c>
      <c r="B111" s="7">
        <v>58</v>
      </c>
      <c r="C111" s="7">
        <v>8253150</v>
      </c>
      <c r="D111" s="7">
        <v>142295</v>
      </c>
      <c r="E111" s="7">
        <v>135000</v>
      </c>
      <c r="F111" s="7">
        <v>111</v>
      </c>
      <c r="G111" s="7">
        <f t="shared" si="45"/>
        <v>6253903.7828132743</v>
      </c>
      <c r="H111" s="7">
        <f t="shared" si="37"/>
        <v>107825.40469704475</v>
      </c>
      <c r="I111" s="7">
        <f t="shared" si="38"/>
        <v>102297.54829123328</v>
      </c>
      <c r="J111" s="12">
        <v>23</v>
      </c>
      <c r="K111" s="7">
        <v>2726791</v>
      </c>
      <c r="L111" s="7">
        <v>118556</v>
      </c>
      <c r="M111" s="7">
        <v>111000</v>
      </c>
      <c r="N111" s="7">
        <v>128</v>
      </c>
      <c r="O111" s="7">
        <f t="shared" si="39"/>
        <v>2066252.1037229653</v>
      </c>
      <c r="P111" s="7">
        <f t="shared" si="40"/>
        <v>89836.949149744105</v>
      </c>
      <c r="Q111" s="7">
        <f t="shared" si="41"/>
        <v>84111.317483902923</v>
      </c>
      <c r="R111" s="7">
        <f t="shared" si="6"/>
        <v>81</v>
      </c>
      <c r="S111" s="7">
        <f t="shared" si="7"/>
        <v>10979941</v>
      </c>
      <c r="T111" s="17">
        <f t="shared" si="8"/>
        <v>136399.58657755994</v>
      </c>
      <c r="U111" s="17">
        <f t="shared" si="9"/>
        <v>129039.76906615436</v>
      </c>
      <c r="V111" s="17">
        <f t="shared" si="26"/>
        <v>115.22183024480732</v>
      </c>
      <c r="W111" s="13">
        <f t="shared" si="11"/>
        <v>0.75165704442309844</v>
      </c>
      <c r="X111" s="13">
        <f t="shared" si="15"/>
        <v>0.24834295557690156</v>
      </c>
      <c r="Y111" s="7">
        <f t="shared" si="42"/>
        <v>8320155.8865362387</v>
      </c>
      <c r="Z111" s="7">
        <f t="shared" si="43"/>
        <v>103358.09848016441</v>
      </c>
      <c r="AA111" s="7">
        <f t="shared" si="44"/>
        <v>97781.125981737161</v>
      </c>
      <c r="AB111" s="27">
        <v>201.9</v>
      </c>
      <c r="AC111" s="32">
        <f t="shared" si="36"/>
        <v>131.96797211177079</v>
      </c>
    </row>
    <row r="112" spans="1:76" x14ac:dyDescent="0.2">
      <c r="A112" s="127">
        <v>39508</v>
      </c>
      <c r="B112" s="7">
        <v>81</v>
      </c>
      <c r="C112" s="7">
        <v>11951663</v>
      </c>
      <c r="D112" s="7">
        <v>147551</v>
      </c>
      <c r="E112" s="7">
        <v>138000</v>
      </c>
      <c r="F112" s="7">
        <v>132</v>
      </c>
      <c r="G112" s="7">
        <f t="shared" si="45"/>
        <v>8976459.7045082655</v>
      </c>
      <c r="H112" s="7">
        <f t="shared" si="37"/>
        <v>110820.19346260843</v>
      </c>
      <c r="I112" s="7">
        <f t="shared" si="38"/>
        <v>103646.78448699068</v>
      </c>
      <c r="J112" s="12">
        <v>31</v>
      </c>
      <c r="K112" s="7">
        <v>4800590</v>
      </c>
      <c r="L112" s="7">
        <v>154857</v>
      </c>
      <c r="M112" s="7">
        <v>140000</v>
      </c>
      <c r="N112" s="7">
        <v>157</v>
      </c>
      <c r="O112" s="7">
        <f t="shared" si="39"/>
        <v>3605548.6749304538</v>
      </c>
      <c r="P112" s="7">
        <f t="shared" si="40"/>
        <v>116307.4645311733</v>
      </c>
      <c r="Q112" s="7">
        <f t="shared" si="41"/>
        <v>105148.91179839635</v>
      </c>
      <c r="R112" s="7">
        <f t="shared" si="6"/>
        <v>112</v>
      </c>
      <c r="S112" s="7">
        <f t="shared" si="7"/>
        <v>16752253</v>
      </c>
      <c r="T112" s="17">
        <f t="shared" si="8"/>
        <v>149644.63543757368</v>
      </c>
      <c r="U112" s="17">
        <f t="shared" si="9"/>
        <v>138573.12768616853</v>
      </c>
      <c r="V112" s="17">
        <f t="shared" si="26"/>
        <v>139.16409607710676</v>
      </c>
      <c r="W112" s="13">
        <f t="shared" si="11"/>
        <v>0.71343615691572948</v>
      </c>
      <c r="X112" s="13">
        <f t="shared" si="15"/>
        <v>0.28656384308427052</v>
      </c>
      <c r="Y112" s="7">
        <f t="shared" si="42"/>
        <v>12582008.379438719</v>
      </c>
      <c r="Z112" s="7">
        <f t="shared" si="43"/>
        <v>112392.64694806152</v>
      </c>
      <c r="AA112" s="7">
        <f t="shared" si="44"/>
        <v>104077.23986214894</v>
      </c>
      <c r="AB112" s="27">
        <v>203.7</v>
      </c>
      <c r="AC112" s="32">
        <f t="shared" si="36"/>
        <v>133.14450678141509</v>
      </c>
    </row>
    <row r="113" spans="1:29" x14ac:dyDescent="0.2">
      <c r="A113" s="127">
        <v>39539</v>
      </c>
      <c r="B113" s="103">
        <v>99</v>
      </c>
      <c r="C113" s="103">
        <v>13763376</v>
      </c>
      <c r="D113" s="103">
        <v>139024</v>
      </c>
      <c r="E113" s="103">
        <v>126000</v>
      </c>
      <c r="F113" s="7">
        <v>99</v>
      </c>
      <c r="G113" s="7">
        <f t="shared" si="45"/>
        <v>10251615.546251217</v>
      </c>
      <c r="H113" s="7">
        <f t="shared" si="37"/>
        <v>103551.67218435572</v>
      </c>
      <c r="I113" s="7">
        <f t="shared" si="38"/>
        <v>93850.778967867576</v>
      </c>
      <c r="J113" s="12">
        <v>43</v>
      </c>
      <c r="K113" s="103">
        <v>5747165</v>
      </c>
      <c r="L113" s="103">
        <v>133655</v>
      </c>
      <c r="M113" s="103">
        <v>123717</v>
      </c>
      <c r="N113" s="7">
        <v>119</v>
      </c>
      <c r="O113" s="7">
        <f t="shared" si="39"/>
        <v>4280761.2071973383</v>
      </c>
      <c r="P113" s="7">
        <f t="shared" si="40"/>
        <v>99552.586213891584</v>
      </c>
      <c r="Q113" s="7">
        <f t="shared" si="41"/>
        <v>92150.292234664055</v>
      </c>
      <c r="R113" s="7">
        <f t="shared" si="6"/>
        <v>142</v>
      </c>
      <c r="S113" s="7">
        <f t="shared" si="7"/>
        <v>19510541</v>
      </c>
      <c r="T113" s="17">
        <f t="shared" si="8"/>
        <v>137442.46882231507</v>
      </c>
      <c r="U113" s="17">
        <f t="shared" si="9"/>
        <v>125327.50313304996</v>
      </c>
      <c r="V113" s="17">
        <f t="shared" si="26"/>
        <v>104.8913435562858</v>
      </c>
      <c r="W113" s="13">
        <f t="shared" si="11"/>
        <v>0.7054328221857098</v>
      </c>
      <c r="X113" s="13">
        <f t="shared" si="15"/>
        <v>0.2945671778142902</v>
      </c>
      <c r="Y113" s="7">
        <f t="shared" si="42"/>
        <v>14532376.753448555</v>
      </c>
      <c r="Z113" s="7">
        <f t="shared" si="43"/>
        <v>102373.67271619938</v>
      </c>
      <c r="AA113" s="7">
        <f t="shared" si="44"/>
        <v>93349.871389957159</v>
      </c>
      <c r="AB113" s="27">
        <v>205.4</v>
      </c>
      <c r="AC113" s="32">
        <f t="shared" si="36"/>
        <v>134.25567841385697</v>
      </c>
    </row>
    <row r="114" spans="1:29" x14ac:dyDescent="0.2">
      <c r="A114" s="127">
        <v>39569</v>
      </c>
      <c r="B114" s="7">
        <v>132</v>
      </c>
      <c r="C114" s="7">
        <v>20338956</v>
      </c>
      <c r="D114" s="7">
        <v>154083</v>
      </c>
      <c r="E114" s="7">
        <v>143500</v>
      </c>
      <c r="F114" s="7">
        <v>130</v>
      </c>
      <c r="G114" s="7">
        <f t="shared" si="45"/>
        <v>15017812.628861004</v>
      </c>
      <c r="H114" s="7">
        <f t="shared" si="37"/>
        <v>113771.30779440155</v>
      </c>
      <c r="I114" s="7">
        <f t="shared" si="38"/>
        <v>105957.06644144145</v>
      </c>
      <c r="J114" s="12">
        <v>56</v>
      </c>
      <c r="K114" s="7">
        <v>8026872</v>
      </c>
      <c r="L114" s="7">
        <v>143337</v>
      </c>
      <c r="M114" s="7">
        <v>125000</v>
      </c>
      <c r="N114" s="7">
        <v>149</v>
      </c>
      <c r="O114" s="7">
        <f t="shared" si="39"/>
        <v>5926855.8175675683</v>
      </c>
      <c r="P114" s="7">
        <f t="shared" si="40"/>
        <v>105836.71102799228</v>
      </c>
      <c r="Q114" s="7">
        <f t="shared" si="41"/>
        <v>92297.096203346213</v>
      </c>
      <c r="R114" s="7">
        <f t="shared" si="6"/>
        <v>188</v>
      </c>
      <c r="S114" s="7">
        <f t="shared" si="7"/>
        <v>28365828</v>
      </c>
      <c r="T114" s="17">
        <f t="shared" si="8"/>
        <v>151042.13101806864</v>
      </c>
      <c r="U114" s="17">
        <f t="shared" si="9"/>
        <v>138264.92870223988</v>
      </c>
      <c r="V114" s="17">
        <f t="shared" si="26"/>
        <v>135.37655971121308</v>
      </c>
      <c r="W114" s="13">
        <f t="shared" si="11"/>
        <v>0.71702317309404828</v>
      </c>
      <c r="X114" s="13">
        <f t="shared" si="15"/>
        <v>0.28297682690595172</v>
      </c>
      <c r="Y114" s="7">
        <f t="shared" si="42"/>
        <v>20944668.446428575</v>
      </c>
      <c r="Z114" s="7">
        <f t="shared" si="43"/>
        <v>111526.00077866485</v>
      </c>
      <c r="AA114" s="7">
        <f t="shared" si="44"/>
        <v>102091.61140783552</v>
      </c>
      <c r="AB114" s="27">
        <v>207.2</v>
      </c>
      <c r="AC114" s="32">
        <f t="shared" si="36"/>
        <v>135.43221308350127</v>
      </c>
    </row>
    <row r="115" spans="1:29" x14ac:dyDescent="0.2">
      <c r="A115" s="127">
        <v>39600</v>
      </c>
      <c r="B115" s="7">
        <v>117</v>
      </c>
      <c r="C115" s="7">
        <v>18336825</v>
      </c>
      <c r="D115" s="7">
        <v>156725</v>
      </c>
      <c r="E115" s="7">
        <v>135000</v>
      </c>
      <c r="F115" s="7">
        <v>118</v>
      </c>
      <c r="G115" s="7">
        <f t="shared" si="45"/>
        <v>13422877.59868421</v>
      </c>
      <c r="H115" s="7">
        <f t="shared" si="37"/>
        <v>114725.4495614035</v>
      </c>
      <c r="I115" s="7">
        <f t="shared" si="38"/>
        <v>98822.368421052641</v>
      </c>
      <c r="J115" s="7">
        <v>56</v>
      </c>
      <c r="K115" s="7">
        <v>8471736</v>
      </c>
      <c r="L115" s="7">
        <v>151281</v>
      </c>
      <c r="M115" s="7">
        <v>131200</v>
      </c>
      <c r="N115" s="7">
        <v>117</v>
      </c>
      <c r="O115" s="7">
        <f t="shared" si="39"/>
        <v>6201459.3789473688</v>
      </c>
      <c r="P115" s="7">
        <f t="shared" si="40"/>
        <v>110740.34605263158</v>
      </c>
      <c r="Q115" s="7">
        <f t="shared" si="41"/>
        <v>96040.701754385969</v>
      </c>
      <c r="R115" s="7">
        <f t="shared" si="6"/>
        <v>173</v>
      </c>
      <c r="S115" s="7">
        <f t="shared" si="7"/>
        <v>26808561</v>
      </c>
      <c r="T115" s="17">
        <f t="shared" si="8"/>
        <v>155004.64914700197</v>
      </c>
      <c r="U115" s="17">
        <f t="shared" si="9"/>
        <v>133799.16729585</v>
      </c>
      <c r="V115" s="17">
        <f t="shared" si="26"/>
        <v>117.68399139364473</v>
      </c>
      <c r="W115" s="13">
        <f t="shared" si="11"/>
        <v>0.68399139364473904</v>
      </c>
      <c r="X115" s="13">
        <f t="shared" si="15"/>
        <v>0.31600860635526096</v>
      </c>
      <c r="Y115" s="7">
        <f t="shared" si="42"/>
        <v>19624336.97763158</v>
      </c>
      <c r="Z115" s="7">
        <f t="shared" si="43"/>
        <v>113466.12255541504</v>
      </c>
      <c r="AA115" s="7">
        <f t="shared" si="44"/>
        <v>97943.337814374405</v>
      </c>
      <c r="AB115" s="27">
        <v>209</v>
      </c>
      <c r="AC115" s="32">
        <f t="shared" si="36"/>
        <v>136.60874775314559</v>
      </c>
    </row>
    <row r="116" spans="1:29" x14ac:dyDescent="0.2">
      <c r="A116" s="127">
        <v>39630</v>
      </c>
      <c r="B116" s="7">
        <v>100</v>
      </c>
      <c r="C116" s="7">
        <v>16126000</v>
      </c>
      <c r="D116" s="7">
        <v>161260</v>
      </c>
      <c r="E116" s="7">
        <v>148000</v>
      </c>
      <c r="F116" s="7">
        <v>107</v>
      </c>
      <c r="G116" s="7">
        <f t="shared" si="45"/>
        <v>11742711.169284469</v>
      </c>
      <c r="H116" s="7">
        <f t="shared" si="37"/>
        <v>117427.11169284469</v>
      </c>
      <c r="I116" s="7">
        <f t="shared" si="38"/>
        <v>107771.37870855149</v>
      </c>
      <c r="J116" s="12">
        <v>61</v>
      </c>
      <c r="K116" s="7">
        <v>9009517</v>
      </c>
      <c r="L116" s="7">
        <v>147697</v>
      </c>
      <c r="M116" s="7">
        <v>125000</v>
      </c>
      <c r="N116" s="7">
        <v>90</v>
      </c>
      <c r="O116" s="7">
        <f t="shared" si="39"/>
        <v>6560595.058027924</v>
      </c>
      <c r="P116" s="7">
        <f t="shared" si="40"/>
        <v>107550.73865619548</v>
      </c>
      <c r="Q116" s="7">
        <f t="shared" si="41"/>
        <v>91023.123909249582</v>
      </c>
      <c r="R116" s="7">
        <f t="shared" si="6"/>
        <v>161</v>
      </c>
      <c r="S116" s="7">
        <f t="shared" si="7"/>
        <v>25135517</v>
      </c>
      <c r="T116" s="17">
        <f t="shared" si="8"/>
        <v>156398.50942190684</v>
      </c>
      <c r="U116" s="17">
        <f t="shared" si="9"/>
        <v>139755.93281013475</v>
      </c>
      <c r="V116" s="17">
        <f t="shared" si="26"/>
        <v>100.90655903357788</v>
      </c>
      <c r="W116" s="13">
        <f t="shared" si="11"/>
        <v>0.64156229609281556</v>
      </c>
      <c r="X116" s="13">
        <f t="shared" si="15"/>
        <v>0.35843770390718444</v>
      </c>
      <c r="Y116" s="7">
        <f t="shared" si="42"/>
        <v>18303306.227312393</v>
      </c>
      <c r="Z116" s="7">
        <f t="shared" si="43"/>
        <v>113887.04721865732</v>
      </c>
      <c r="AA116" s="7">
        <f t="shared" si="44"/>
        <v>101768.17271383722</v>
      </c>
      <c r="AB116" s="27">
        <v>210.1</v>
      </c>
      <c r="AC116" s="32">
        <f t="shared" si="36"/>
        <v>137.32774116237266</v>
      </c>
    </row>
    <row r="117" spans="1:29" x14ac:dyDescent="0.2">
      <c r="A117" s="127">
        <v>39661</v>
      </c>
      <c r="B117" s="7">
        <v>102</v>
      </c>
      <c r="C117" s="7">
        <v>16440258</v>
      </c>
      <c r="D117" s="7">
        <v>161179</v>
      </c>
      <c r="E117" s="7">
        <v>151750</v>
      </c>
      <c r="F117" s="7">
        <v>116</v>
      </c>
      <c r="G117" s="7">
        <f t="shared" si="45"/>
        <v>12011568.633476602</v>
      </c>
      <c r="H117" s="7">
        <f t="shared" si="37"/>
        <v>117760.4767987902</v>
      </c>
      <c r="I117" s="7">
        <f t="shared" si="38"/>
        <v>110871.46808341294</v>
      </c>
      <c r="J117" s="12">
        <v>51</v>
      </c>
      <c r="K117" s="7">
        <v>7097262</v>
      </c>
      <c r="L117" s="7">
        <v>139162</v>
      </c>
      <c r="M117" s="7">
        <v>127500</v>
      </c>
      <c r="N117" s="7">
        <v>139</v>
      </c>
      <c r="O117" s="7">
        <f t="shared" si="39"/>
        <v>5185396.0943170972</v>
      </c>
      <c r="P117" s="7">
        <f t="shared" si="40"/>
        <v>101674.43322190386</v>
      </c>
      <c r="Q117" s="7">
        <f t="shared" si="41"/>
        <v>93153.951766953207</v>
      </c>
      <c r="R117" s="7">
        <f t="shared" si="6"/>
        <v>153</v>
      </c>
      <c r="S117" s="7">
        <f t="shared" si="7"/>
        <v>23537520</v>
      </c>
      <c r="T117" s="17">
        <f t="shared" si="8"/>
        <v>154540.21998179928</v>
      </c>
      <c r="U117" s="17">
        <f t="shared" si="9"/>
        <v>144437.9040994973</v>
      </c>
      <c r="V117" s="17">
        <f t="shared" si="26"/>
        <v>122.93518374068296</v>
      </c>
      <c r="W117" s="13">
        <f t="shared" si="11"/>
        <v>0.69847027214421908</v>
      </c>
      <c r="X117" s="13">
        <f t="shared" si="15"/>
        <v>0.30152972785578092</v>
      </c>
      <c r="Y117" s="7">
        <f t="shared" si="42"/>
        <v>17196964.727793697</v>
      </c>
      <c r="Z117" s="7">
        <f t="shared" si="43"/>
        <v>112910.05645677545</v>
      </c>
      <c r="AA117" s="7">
        <f t="shared" si="44"/>
        <v>105529.11021023046</v>
      </c>
      <c r="AB117" s="27">
        <v>209.4</v>
      </c>
      <c r="AC117" s="104">
        <f t="shared" si="36"/>
        <v>136.87019990195543</v>
      </c>
    </row>
    <row r="118" spans="1:29" x14ac:dyDescent="0.2">
      <c r="A118" s="127">
        <v>39692</v>
      </c>
      <c r="B118" s="7">
        <v>65</v>
      </c>
      <c r="C118" s="7">
        <v>10541765</v>
      </c>
      <c r="D118" s="7">
        <v>162181</v>
      </c>
      <c r="E118" s="7">
        <v>132500</v>
      </c>
      <c r="F118" s="7">
        <v>130</v>
      </c>
      <c r="G118" s="7">
        <f t="shared" si="45"/>
        <v>7705696.11542443</v>
      </c>
      <c r="H118" s="7">
        <f t="shared" si="37"/>
        <v>118549.17100652969</v>
      </c>
      <c r="I118" s="7">
        <f t="shared" si="38"/>
        <v>96853.300684822418</v>
      </c>
      <c r="J118" s="12">
        <v>44</v>
      </c>
      <c r="K118" s="7">
        <v>5756388</v>
      </c>
      <c r="L118" s="7">
        <v>130827</v>
      </c>
      <c r="M118" s="7">
        <v>118000</v>
      </c>
      <c r="N118" s="7">
        <v>149</v>
      </c>
      <c r="O118" s="7">
        <f t="shared" si="39"/>
        <v>4207737.1911132345</v>
      </c>
      <c r="P118" s="7">
        <f t="shared" si="40"/>
        <v>95630.390707118961</v>
      </c>
      <c r="Q118" s="7">
        <f t="shared" si="41"/>
        <v>86254.26023252109</v>
      </c>
      <c r="R118" s="7">
        <f t="shared" si="6"/>
        <v>109</v>
      </c>
      <c r="S118" s="7">
        <f t="shared" si="7"/>
        <v>16298153</v>
      </c>
      <c r="T118" s="17">
        <f t="shared" si="8"/>
        <v>151106.99735982352</v>
      </c>
      <c r="U118" s="17">
        <f t="shared" si="9"/>
        <v>127378.70643992606</v>
      </c>
      <c r="V118" s="17">
        <f t="shared" si="26"/>
        <v>136.71066052699345</v>
      </c>
      <c r="W118" s="13">
        <f t="shared" si="11"/>
        <v>0.64680734068455492</v>
      </c>
      <c r="X118" s="13">
        <f t="shared" si="15"/>
        <v>0.35319265931544508</v>
      </c>
      <c r="Y118" s="7">
        <f t="shared" si="42"/>
        <v>11913433.306537665</v>
      </c>
      <c r="Z118" s="7">
        <f t="shared" si="43"/>
        <v>110454.42604431439</v>
      </c>
      <c r="AA118" s="7">
        <f t="shared" si="44"/>
        <v>93109.797401282151</v>
      </c>
      <c r="AB118" s="27">
        <v>209.3</v>
      </c>
      <c r="AC118" s="104">
        <f t="shared" si="36"/>
        <v>136.80483686475299</v>
      </c>
    </row>
    <row r="119" spans="1:29" x14ac:dyDescent="0.2">
      <c r="A119" s="127">
        <v>39722</v>
      </c>
      <c r="B119" s="7">
        <v>90</v>
      </c>
      <c r="C119" s="7">
        <v>13033080</v>
      </c>
      <c r="D119" s="7">
        <v>144812</v>
      </c>
      <c r="E119" s="7">
        <v>130750</v>
      </c>
      <c r="F119" s="7">
        <v>123</v>
      </c>
      <c r="G119" s="7">
        <f t="shared" si="45"/>
        <v>9679381.7038834952</v>
      </c>
      <c r="H119" s="7">
        <f t="shared" si="37"/>
        <v>107548.68559870552</v>
      </c>
      <c r="I119" s="7">
        <f t="shared" si="38"/>
        <v>97105.147653721695</v>
      </c>
      <c r="J119" s="12">
        <v>49</v>
      </c>
      <c r="K119" s="7">
        <v>7003619</v>
      </c>
      <c r="L119" s="7">
        <v>142931</v>
      </c>
      <c r="M119" s="7">
        <v>129000</v>
      </c>
      <c r="N119" s="7">
        <v>135</v>
      </c>
      <c r="O119" s="7">
        <f t="shared" si="39"/>
        <v>5201433.7063511331</v>
      </c>
      <c r="P119" s="7">
        <f t="shared" si="40"/>
        <v>106151.70829288027</v>
      </c>
      <c r="Q119" s="7">
        <f t="shared" si="41"/>
        <v>95805.461165048546</v>
      </c>
      <c r="R119" s="7">
        <f t="shared" si="6"/>
        <v>139</v>
      </c>
      <c r="S119" s="7">
        <f t="shared" si="7"/>
        <v>20036699</v>
      </c>
      <c r="T119" s="17">
        <f t="shared" si="8"/>
        <v>144154.51608316321</v>
      </c>
      <c r="U119" s="17">
        <f t="shared" si="9"/>
        <v>130138.30576583499</v>
      </c>
      <c r="V119" s="17">
        <f t="shared" si="26"/>
        <v>127.19447474856014</v>
      </c>
      <c r="W119" s="13">
        <f t="shared" si="11"/>
        <v>0.65046043761998917</v>
      </c>
      <c r="X119" s="13">
        <f t="shared" si="15"/>
        <v>0.34953956238001083</v>
      </c>
      <c r="Y119" s="7">
        <f t="shared" si="42"/>
        <v>14880815.410234628</v>
      </c>
      <c r="Z119" s="7">
        <f t="shared" si="43"/>
        <v>107060.38676257255</v>
      </c>
      <c r="AA119" s="7">
        <f t="shared" si="44"/>
        <v>96650.85580723967</v>
      </c>
      <c r="AB119" s="27">
        <v>206</v>
      </c>
      <c r="AC119" s="104">
        <f t="shared" si="36"/>
        <v>134.64785663707173</v>
      </c>
    </row>
    <row r="120" spans="1:29" x14ac:dyDescent="0.2">
      <c r="A120" s="127">
        <v>39753</v>
      </c>
      <c r="B120" s="7">
        <v>46</v>
      </c>
      <c r="C120" s="7">
        <v>6648288</v>
      </c>
      <c r="D120" s="7">
        <v>144528</v>
      </c>
      <c r="E120" s="7">
        <v>129750</v>
      </c>
      <c r="F120" s="7">
        <v>136</v>
      </c>
      <c r="G120" s="7">
        <f t="shared" ref="G120:G128" si="46">(C120/AC120)*100</f>
        <v>5042799.5121467523</v>
      </c>
      <c r="H120" s="7">
        <f t="shared" ref="H120:H128" si="47">(D120/AC120)*100</f>
        <v>109626.07635101635</v>
      </c>
      <c r="I120" s="7">
        <f t="shared" ref="I120:I128" si="48">(E120/AC120)*100</f>
        <v>98416.800941993046</v>
      </c>
      <c r="J120" s="12">
        <v>22</v>
      </c>
      <c r="K120" s="7">
        <v>2582624</v>
      </c>
      <c r="L120" s="7">
        <v>117392</v>
      </c>
      <c r="M120" s="7">
        <v>111250</v>
      </c>
      <c r="N120" s="7">
        <v>119</v>
      </c>
      <c r="O120" s="7">
        <f t="shared" ref="O120:O128" si="49">(K120/AC120)*100</f>
        <v>1958948.6868286233</v>
      </c>
      <c r="P120" s="7">
        <f t="shared" ref="P120:P128" si="50">(L120/AC120)*100</f>
        <v>89043.122128573785</v>
      </c>
      <c r="Q120" s="7">
        <f t="shared" ref="Q120:Q128" si="51">(M120/AC120)*100</f>
        <v>84384.347628491159</v>
      </c>
      <c r="R120" s="7">
        <f t="shared" si="6"/>
        <v>68</v>
      </c>
      <c r="S120" s="7">
        <f t="shared" si="7"/>
        <v>9230912</v>
      </c>
      <c r="T120" s="17">
        <f t="shared" si="8"/>
        <v>136935.89156434379</v>
      </c>
      <c r="U120" s="17">
        <f t="shared" si="9"/>
        <v>124574.07112103332</v>
      </c>
      <c r="V120" s="17">
        <f t="shared" si="26"/>
        <v>131.24374103013872</v>
      </c>
      <c r="W120" s="13">
        <f t="shared" si="11"/>
        <v>0.72022006059639609</v>
      </c>
      <c r="X120" s="13">
        <f t="shared" si="15"/>
        <v>0.27977993940360391</v>
      </c>
      <c r="Y120" s="7">
        <f t="shared" ref="Y120:Y128" si="52">(S120/AC120)*100</f>
        <v>7001748.1989753749</v>
      </c>
      <c r="Z120" s="7">
        <f t="shared" ref="Z120:Z128" si="53">(T120/AC120)*100</f>
        <v>103867.37866591422</v>
      </c>
      <c r="AA120" s="7">
        <f t="shared" ref="AA120:AA128" si="54">(U120/AC120)*100</f>
        <v>94490.802004257595</v>
      </c>
      <c r="AB120" s="27">
        <v>201.7</v>
      </c>
      <c r="AC120" s="104">
        <f t="shared" si="36"/>
        <v>131.83724603736587</v>
      </c>
    </row>
    <row r="121" spans="1:29" x14ac:dyDescent="0.2">
      <c r="A121" s="127">
        <v>39783</v>
      </c>
      <c r="B121" s="7">
        <v>46</v>
      </c>
      <c r="C121" s="7">
        <v>6307152</v>
      </c>
      <c r="D121" s="7">
        <v>137112</v>
      </c>
      <c r="E121" s="7">
        <v>125250</v>
      </c>
      <c r="F121" s="7">
        <v>122</v>
      </c>
      <c r="G121" s="7">
        <f t="shared" si="46"/>
        <v>4834377.2364729466</v>
      </c>
      <c r="H121" s="7">
        <f t="shared" si="47"/>
        <v>105095.15731462928</v>
      </c>
      <c r="I121" s="7">
        <f t="shared" si="48"/>
        <v>96003.037324649311</v>
      </c>
      <c r="J121" s="12">
        <v>21</v>
      </c>
      <c r="K121" s="7">
        <v>2506308</v>
      </c>
      <c r="L121" s="7">
        <v>119348</v>
      </c>
      <c r="M121" s="7">
        <v>95000</v>
      </c>
      <c r="N121" s="7">
        <v>144</v>
      </c>
      <c r="O121" s="7">
        <f t="shared" si="49"/>
        <v>1921063.3171342688</v>
      </c>
      <c r="P121" s="7">
        <f t="shared" si="50"/>
        <v>91479.205577822329</v>
      </c>
      <c r="Q121" s="7">
        <f t="shared" si="51"/>
        <v>72816.675016700072</v>
      </c>
      <c r="R121" s="7">
        <f t="shared" si="6"/>
        <v>67</v>
      </c>
      <c r="S121" s="7">
        <f t="shared" si="7"/>
        <v>8813460</v>
      </c>
      <c r="T121" s="17">
        <f t="shared" si="8"/>
        <v>132060.40218120918</v>
      </c>
      <c r="U121" s="17">
        <f t="shared" si="9"/>
        <v>116647.72382242615</v>
      </c>
      <c r="V121" s="17">
        <f t="shared" si="26"/>
        <v>128.25620085641737</v>
      </c>
      <c r="W121" s="13">
        <f t="shared" si="11"/>
        <v>0.71562723379921167</v>
      </c>
      <c r="X121" s="13">
        <f t="shared" si="15"/>
        <v>0.28437276620078833</v>
      </c>
      <c r="Y121" s="7">
        <f t="shared" si="52"/>
        <v>6755440.5536072152</v>
      </c>
      <c r="Z121" s="7">
        <f t="shared" si="53"/>
        <v>101223.15145477703</v>
      </c>
      <c r="AA121" s="7">
        <f t="shared" si="54"/>
        <v>89409.467337004098</v>
      </c>
      <c r="AB121" s="27">
        <v>199.6</v>
      </c>
      <c r="AC121" s="104">
        <f>(AB121/$AD$14)*100</f>
        <v>130.46462225611415</v>
      </c>
    </row>
    <row r="122" spans="1:29" x14ac:dyDescent="0.2">
      <c r="A122" s="127">
        <v>39814</v>
      </c>
      <c r="B122" s="7">
        <v>29</v>
      </c>
      <c r="C122" s="7">
        <v>3529039</v>
      </c>
      <c r="D122" s="7">
        <v>121691</v>
      </c>
      <c r="E122" s="7">
        <v>113000</v>
      </c>
      <c r="F122" s="7">
        <v>125</v>
      </c>
      <c r="G122" s="7">
        <f t="shared" si="46"/>
        <v>2688812.541542165</v>
      </c>
      <c r="H122" s="7">
        <f t="shared" si="47"/>
        <v>92717.673846281541</v>
      </c>
      <c r="I122" s="7">
        <f t="shared" si="48"/>
        <v>86095.908034528562</v>
      </c>
      <c r="J122" s="12">
        <v>13</v>
      </c>
      <c r="K122" s="7">
        <v>1678690</v>
      </c>
      <c r="L122" s="7">
        <v>129130</v>
      </c>
      <c r="M122" s="7">
        <v>117500</v>
      </c>
      <c r="N122" s="7">
        <v>113</v>
      </c>
      <c r="O122" s="7">
        <f t="shared" si="49"/>
        <v>1279011.8571547146</v>
      </c>
      <c r="P122" s="7">
        <f t="shared" si="50"/>
        <v>98385.527473439579</v>
      </c>
      <c r="Q122" s="7">
        <f t="shared" si="51"/>
        <v>89524.506142098282</v>
      </c>
      <c r="R122" s="7">
        <f t="shared" si="6"/>
        <v>42</v>
      </c>
      <c r="S122" s="7">
        <f t="shared" si="7"/>
        <v>5207729</v>
      </c>
      <c r="T122" s="17">
        <f t="shared" si="8"/>
        <v>124088.93101945205</v>
      </c>
      <c r="U122" s="17">
        <f t="shared" si="9"/>
        <v>114450.55647096844</v>
      </c>
      <c r="V122" s="17">
        <f t="shared" si="26"/>
        <v>121.13184941075083</v>
      </c>
      <c r="W122" s="13">
        <f t="shared" si="11"/>
        <v>0.67765411756256899</v>
      </c>
      <c r="X122" s="13">
        <f t="shared" si="15"/>
        <v>0.32234588243743101</v>
      </c>
      <c r="Y122" s="7">
        <f t="shared" si="52"/>
        <v>3967824.3986968794</v>
      </c>
      <c r="Z122" s="7">
        <f t="shared" si="53"/>
        <v>94544.683125254</v>
      </c>
      <c r="AA122" s="7">
        <f t="shared" si="54"/>
        <v>87201.10251703643</v>
      </c>
      <c r="AB122" s="27">
        <v>200.8</v>
      </c>
      <c r="AC122" s="104">
        <f t="shared" si="36"/>
        <v>131.2489787025437</v>
      </c>
    </row>
    <row r="123" spans="1:29" x14ac:dyDescent="0.2">
      <c r="A123" s="127">
        <v>39845</v>
      </c>
      <c r="B123" s="7">
        <v>38</v>
      </c>
      <c r="C123" s="7">
        <v>4884596</v>
      </c>
      <c r="D123" s="7">
        <v>128542</v>
      </c>
      <c r="E123" s="7">
        <v>124000</v>
      </c>
      <c r="F123" s="7">
        <v>135</v>
      </c>
      <c r="G123" s="7">
        <f t="shared" si="46"/>
        <v>3708697.1862696437</v>
      </c>
      <c r="H123" s="7">
        <f t="shared" si="47"/>
        <v>97597.29437551694</v>
      </c>
      <c r="I123" s="7">
        <f t="shared" si="48"/>
        <v>94148.717948717938</v>
      </c>
      <c r="J123" s="12">
        <v>25</v>
      </c>
      <c r="K123" s="7">
        <v>3225050</v>
      </c>
      <c r="L123" s="7">
        <v>129002</v>
      </c>
      <c r="M123" s="7">
        <v>108500</v>
      </c>
      <c r="N123" s="7">
        <v>170</v>
      </c>
      <c r="O123" s="7">
        <f t="shared" si="49"/>
        <v>2448663.8937138128</v>
      </c>
      <c r="P123" s="7">
        <f t="shared" si="50"/>
        <v>97946.555748552521</v>
      </c>
      <c r="Q123" s="7">
        <f t="shared" si="51"/>
        <v>82380.128205128203</v>
      </c>
      <c r="R123" s="7">
        <f t="shared" si="6"/>
        <v>63</v>
      </c>
      <c r="S123" s="7">
        <f t="shared" si="7"/>
        <v>8109646</v>
      </c>
      <c r="T123" s="17">
        <f t="shared" si="8"/>
        <v>128724.93313912839</v>
      </c>
      <c r="U123" s="17">
        <f t="shared" si="9"/>
        <v>117835.9485728477</v>
      </c>
      <c r="V123" s="17">
        <f t="shared" si="26"/>
        <v>148.91882580324716</v>
      </c>
      <c r="W123" s="13">
        <f t="shared" si="11"/>
        <v>0.60231926276436731</v>
      </c>
      <c r="X123" s="13">
        <f t="shared" si="15"/>
        <v>0.39768073723563269</v>
      </c>
      <c r="Y123" s="7">
        <f t="shared" si="52"/>
        <v>6157361.079983457</v>
      </c>
      <c r="Z123" s="7">
        <f t="shared" si="53"/>
        <v>97736.188895833664</v>
      </c>
      <c r="AA123" s="7">
        <f t="shared" si="54"/>
        <v>89468.576503263481</v>
      </c>
      <c r="AB123" s="27">
        <v>201.5</v>
      </c>
      <c r="AC123" s="104">
        <f t="shared" si="36"/>
        <v>131.70651996296095</v>
      </c>
    </row>
    <row r="124" spans="1:29" x14ac:dyDescent="0.2">
      <c r="A124" s="127">
        <v>39873</v>
      </c>
      <c r="B124" s="7">
        <v>62</v>
      </c>
      <c r="C124" s="7">
        <v>9254182</v>
      </c>
      <c r="D124" s="7">
        <v>149261</v>
      </c>
      <c r="E124" s="7">
        <v>142500</v>
      </c>
      <c r="F124" s="7">
        <v>124</v>
      </c>
      <c r="G124" s="7">
        <f t="shared" si="46"/>
        <v>7008245.3201234862</v>
      </c>
      <c r="H124" s="7">
        <f t="shared" si="47"/>
        <v>113036.2148407014</v>
      </c>
      <c r="I124" s="7">
        <f t="shared" si="48"/>
        <v>107916.07060652113</v>
      </c>
      <c r="J124" s="12">
        <v>37</v>
      </c>
      <c r="K124" s="7">
        <v>5404442</v>
      </c>
      <c r="L124" s="7">
        <v>146066</v>
      </c>
      <c r="M124" s="7">
        <v>116000</v>
      </c>
      <c r="N124" s="7">
        <v>191</v>
      </c>
      <c r="O124" s="7">
        <f t="shared" si="49"/>
        <v>4092815.0488480576</v>
      </c>
      <c r="P124" s="7">
        <f t="shared" si="50"/>
        <v>110616.62294183941</v>
      </c>
      <c r="Q124" s="7">
        <f t="shared" si="51"/>
        <v>87847.46800250141</v>
      </c>
      <c r="R124" s="7">
        <f t="shared" si="6"/>
        <v>99</v>
      </c>
      <c r="S124" s="7">
        <f t="shared" si="7"/>
        <v>14658624</v>
      </c>
      <c r="T124" s="17">
        <f t="shared" si="8"/>
        <v>148083.04549417464</v>
      </c>
      <c r="U124" s="17">
        <f t="shared" si="9"/>
        <v>132729.7983084906</v>
      </c>
      <c r="V124" s="17">
        <f t="shared" si="26"/>
        <v>148.70201937098597</v>
      </c>
      <c r="W124" s="13">
        <f t="shared" si="11"/>
        <v>0.63131314371662717</v>
      </c>
      <c r="X124" s="13">
        <f t="shared" si="15"/>
        <v>0.36868685628337283</v>
      </c>
      <c r="Y124" s="7">
        <f t="shared" si="52"/>
        <v>11101060.368971545</v>
      </c>
      <c r="Z124" s="7">
        <f t="shared" si="53"/>
        <v>112144.14311002126</v>
      </c>
      <c r="AA124" s="7">
        <f t="shared" si="54"/>
        <v>100517.04060244477</v>
      </c>
      <c r="AB124" s="27">
        <v>202.02099999999999</v>
      </c>
      <c r="AC124" s="104">
        <f t="shared" si="36"/>
        <v>132.04706138678574</v>
      </c>
    </row>
    <row r="125" spans="1:29" x14ac:dyDescent="0.2">
      <c r="A125" s="127">
        <v>39904</v>
      </c>
      <c r="B125" s="7">
        <v>106</v>
      </c>
      <c r="C125" s="7">
        <v>15031012</v>
      </c>
      <c r="D125" s="7">
        <v>141802</v>
      </c>
      <c r="E125" s="7">
        <v>129925</v>
      </c>
      <c r="F125" s="7">
        <v>161</v>
      </c>
      <c r="G125" s="7">
        <f t="shared" si="46"/>
        <v>11367373.097215356</v>
      </c>
      <c r="H125" s="7">
        <f t="shared" si="47"/>
        <v>107239.36884165433</v>
      </c>
      <c r="I125" s="7">
        <f t="shared" si="48"/>
        <v>98257.253048278144</v>
      </c>
      <c r="J125" s="12">
        <v>45</v>
      </c>
      <c r="K125" s="7">
        <v>5635440</v>
      </c>
      <c r="L125" s="7">
        <v>125232</v>
      </c>
      <c r="M125" s="7">
        <v>114500</v>
      </c>
      <c r="N125" s="7">
        <v>183</v>
      </c>
      <c r="O125" s="7">
        <f t="shared" si="49"/>
        <v>4261865.3386060307</v>
      </c>
      <c r="P125" s="7">
        <f t="shared" si="50"/>
        <v>94708.118635689578</v>
      </c>
      <c r="Q125" s="7">
        <f t="shared" si="51"/>
        <v>86591.922062942831</v>
      </c>
      <c r="R125" s="7">
        <f t="shared" si="6"/>
        <v>151</v>
      </c>
      <c r="S125" s="7">
        <f t="shared" si="7"/>
        <v>20666452</v>
      </c>
      <c r="T125" s="17">
        <f t="shared" si="8"/>
        <v>137283.60270567972</v>
      </c>
      <c r="U125" s="17">
        <f t="shared" si="9"/>
        <v>125718.8275036276</v>
      </c>
      <c r="V125" s="17">
        <f t="shared" si="26"/>
        <v>166.9990790872086</v>
      </c>
      <c r="W125" s="13">
        <f t="shared" si="11"/>
        <v>0.72731458694506435</v>
      </c>
      <c r="X125" s="13">
        <f t="shared" si="15"/>
        <v>0.27268541305493565</v>
      </c>
      <c r="Y125" s="7">
        <f t="shared" si="52"/>
        <v>15629238.43582139</v>
      </c>
      <c r="Z125" s="7">
        <f t="shared" si="53"/>
        <v>103822.27970314607</v>
      </c>
      <c r="AA125" s="7">
        <f t="shared" si="54"/>
        <v>95076.287450119431</v>
      </c>
      <c r="AB125" s="27">
        <v>202.3</v>
      </c>
      <c r="AC125" s="104">
        <f t="shared" si="36"/>
        <v>132.22942426058063</v>
      </c>
    </row>
    <row r="126" spans="1:29" x14ac:dyDescent="0.2">
      <c r="A126" s="127">
        <v>39934</v>
      </c>
      <c r="B126" s="7">
        <v>130</v>
      </c>
      <c r="C126" s="7">
        <v>19059170</v>
      </c>
      <c r="D126" s="7">
        <v>146609</v>
      </c>
      <c r="E126" s="7">
        <v>130000</v>
      </c>
      <c r="F126" s="7">
        <v>127</v>
      </c>
      <c r="G126" s="7">
        <f t="shared" si="46"/>
        <v>14349872.950705383</v>
      </c>
      <c r="H126" s="7">
        <f t="shared" si="47"/>
        <v>110383.63808234911</v>
      </c>
      <c r="I126" s="7">
        <f t="shared" si="48"/>
        <v>97878.526902887155</v>
      </c>
      <c r="J126" s="12">
        <v>46</v>
      </c>
      <c r="K126" s="7">
        <v>6683478</v>
      </c>
      <c r="L126" s="7">
        <v>145293</v>
      </c>
      <c r="M126" s="7">
        <v>113250</v>
      </c>
      <c r="N126" s="7">
        <v>151</v>
      </c>
      <c r="O126" s="7">
        <f t="shared" si="49"/>
        <v>5032069.086368111</v>
      </c>
      <c r="P126" s="7">
        <f t="shared" si="50"/>
        <v>109392.80622539372</v>
      </c>
      <c r="Q126" s="7">
        <f t="shared" si="51"/>
        <v>85267.255167322844</v>
      </c>
      <c r="R126" s="7">
        <f t="shared" si="6"/>
        <v>176</v>
      </c>
      <c r="S126" s="7">
        <f t="shared" si="7"/>
        <v>25742648</v>
      </c>
      <c r="T126" s="17">
        <f t="shared" si="8"/>
        <v>146267.33130111557</v>
      </c>
      <c r="U126" s="17">
        <f t="shared" si="9"/>
        <v>125651.25326267912</v>
      </c>
      <c r="V126" s="17">
        <f t="shared" si="26"/>
        <v>133.23104010123589</v>
      </c>
      <c r="W126" s="13">
        <f t="shared" si="11"/>
        <v>0.74037332911517106</v>
      </c>
      <c r="X126" s="13">
        <f t="shared" si="15"/>
        <v>0.25962667088482894</v>
      </c>
      <c r="Y126" s="7">
        <f t="shared" si="52"/>
        <v>19381942.037073493</v>
      </c>
      <c r="Z126" s="7">
        <f t="shared" si="53"/>
        <v>110126.39170592115</v>
      </c>
      <c r="AA126" s="7">
        <f t="shared" si="54"/>
        <v>94604.304406558658</v>
      </c>
      <c r="AB126" s="27">
        <v>203.2</v>
      </c>
      <c r="AC126" s="104">
        <f t="shared" si="36"/>
        <v>132.81769159540278</v>
      </c>
    </row>
    <row r="127" spans="1:29" x14ac:dyDescent="0.2">
      <c r="A127" s="127">
        <v>39965</v>
      </c>
      <c r="B127" s="7">
        <v>103</v>
      </c>
      <c r="C127" s="7">
        <v>15200637</v>
      </c>
      <c r="D127" s="7">
        <v>147579</v>
      </c>
      <c r="E127" s="7">
        <v>128500</v>
      </c>
      <c r="F127" s="7">
        <v>143</v>
      </c>
      <c r="G127" s="7">
        <f t="shared" si="46"/>
        <v>11322155.740141187</v>
      </c>
      <c r="H127" s="7">
        <f t="shared" si="47"/>
        <v>109923.84213729308</v>
      </c>
      <c r="I127" s="7">
        <f t="shared" si="48"/>
        <v>95712.897598182404</v>
      </c>
      <c r="J127" s="12">
        <v>66</v>
      </c>
      <c r="K127" s="7">
        <v>10508982</v>
      </c>
      <c r="L127" s="7">
        <v>159227</v>
      </c>
      <c r="M127" s="7">
        <v>138000</v>
      </c>
      <c r="N127" s="7">
        <v>172</v>
      </c>
      <c r="O127" s="7">
        <f t="shared" si="49"/>
        <v>7827588.467137293</v>
      </c>
      <c r="P127" s="7">
        <f t="shared" si="50"/>
        <v>118599.82525965595</v>
      </c>
      <c r="Q127" s="7">
        <f t="shared" si="51"/>
        <v>102788.94839337877</v>
      </c>
      <c r="R127" s="7">
        <f t="shared" si="6"/>
        <v>169</v>
      </c>
      <c r="S127" s="7">
        <f t="shared" si="7"/>
        <v>25709619</v>
      </c>
      <c r="T127" s="17">
        <f t="shared" si="8"/>
        <v>152340.19939140289</v>
      </c>
      <c r="U127" s="17">
        <f t="shared" si="9"/>
        <v>132383.18975088661</v>
      </c>
      <c r="V127" s="17">
        <f t="shared" si="26"/>
        <v>154.85394766060128</v>
      </c>
      <c r="W127" s="13">
        <f t="shared" si="11"/>
        <v>0.59124318411719756</v>
      </c>
      <c r="X127" s="13">
        <f t="shared" si="15"/>
        <v>0.40875681588280244</v>
      </c>
      <c r="Y127" s="7">
        <f t="shared" si="52"/>
        <v>19149744.207278479</v>
      </c>
      <c r="Z127" s="7">
        <f t="shared" si="53"/>
        <v>113470.20937304308</v>
      </c>
      <c r="AA127" s="7">
        <f t="shared" si="54"/>
        <v>98605.281590251834</v>
      </c>
      <c r="AB127" s="27">
        <v>205.4</v>
      </c>
      <c r="AC127" s="104">
        <f t="shared" si="36"/>
        <v>134.25567841385697</v>
      </c>
    </row>
    <row r="128" spans="1:29" x14ac:dyDescent="0.2">
      <c r="A128" s="127">
        <v>39995</v>
      </c>
      <c r="B128" s="7">
        <v>122</v>
      </c>
      <c r="C128" s="7">
        <v>18047826</v>
      </c>
      <c r="D128" s="7">
        <v>147933</v>
      </c>
      <c r="E128" s="7">
        <v>132350</v>
      </c>
      <c r="F128" s="7">
        <v>112</v>
      </c>
      <c r="G128" s="7">
        <f t="shared" si="46"/>
        <v>13482260.641845703</v>
      </c>
      <c r="H128" s="7">
        <f t="shared" si="47"/>
        <v>110510.33312988281</v>
      </c>
      <c r="I128" s="7">
        <f t="shared" si="48"/>
        <v>98869.370524088547</v>
      </c>
      <c r="J128" s="12">
        <v>53</v>
      </c>
      <c r="K128" s="7">
        <v>8901138</v>
      </c>
      <c r="L128" s="7">
        <v>167946</v>
      </c>
      <c r="M128" s="7">
        <v>138300</v>
      </c>
      <c r="N128" s="7">
        <v>167</v>
      </c>
      <c r="O128" s="7">
        <f t="shared" si="49"/>
        <v>6649413.7590332031</v>
      </c>
      <c r="P128" s="7">
        <f t="shared" si="50"/>
        <v>125460.63696289064</v>
      </c>
      <c r="Q128" s="7">
        <f t="shared" si="51"/>
        <v>103314.19677734375</v>
      </c>
      <c r="R128" s="7">
        <f t="shared" si="6"/>
        <v>175</v>
      </c>
      <c r="S128" s="7">
        <f t="shared" si="7"/>
        <v>26948964</v>
      </c>
      <c r="T128" s="17">
        <f t="shared" si="8"/>
        <v>154543.21606596824</v>
      </c>
      <c r="U128" s="17">
        <f t="shared" si="9"/>
        <v>134315.26185941693</v>
      </c>
      <c r="V128" s="17">
        <f t="shared" si="26"/>
        <v>130.16628609545063</v>
      </c>
      <c r="W128" s="13">
        <f t="shared" si="11"/>
        <v>0.66970388917362467</v>
      </c>
      <c r="X128" s="13">
        <f t="shared" si="15"/>
        <v>0.33029611082637533</v>
      </c>
      <c r="Y128" s="7">
        <f t="shared" si="52"/>
        <v>20131674.400878906</v>
      </c>
      <c r="Z128" s="7">
        <f t="shared" si="53"/>
        <v>115448.36034159793</v>
      </c>
      <c r="AA128" s="7">
        <f t="shared" si="54"/>
        <v>100337.47934883772</v>
      </c>
      <c r="AB128" s="27">
        <v>204.8</v>
      </c>
      <c r="AC128" s="104">
        <f t="shared" si="36"/>
        <v>133.86350019064218</v>
      </c>
    </row>
    <row r="129" spans="1:29" x14ac:dyDescent="0.2">
      <c r="A129" s="127">
        <v>40026</v>
      </c>
      <c r="B129" s="7">
        <v>121</v>
      </c>
      <c r="C129" s="7">
        <v>18049449</v>
      </c>
      <c r="D129" s="7">
        <v>149169</v>
      </c>
      <c r="E129" s="7">
        <v>130000</v>
      </c>
      <c r="F129" s="7">
        <v>89</v>
      </c>
      <c r="G129" s="7">
        <f t="shared" ref="G129:G194" si="55">(C129/AC129)*100</f>
        <v>13431008.19516051</v>
      </c>
      <c r="H129" s="7">
        <f t="shared" ref="H129:H194" si="56">(D129/AC129)*100</f>
        <v>111000.06772859924</v>
      </c>
      <c r="I129" s="7">
        <f t="shared" ref="I129:I194" si="57">(E129/AC129)*100</f>
        <v>96735.976005188088</v>
      </c>
      <c r="J129" s="12">
        <v>54</v>
      </c>
      <c r="K129" s="7">
        <v>7354044</v>
      </c>
      <c r="L129" s="7">
        <v>136186</v>
      </c>
      <c r="M129" s="7">
        <v>135750</v>
      </c>
      <c r="N129" s="7">
        <v>119</v>
      </c>
      <c r="O129" s="7">
        <f t="shared" ref="O129:O138" si="58">(K129/AC129)*100</f>
        <v>5472312.4917315189</v>
      </c>
      <c r="P129" s="7">
        <f t="shared" ref="P129:P138" si="59">(L129/AC129)*100</f>
        <v>101339.12021725034</v>
      </c>
      <c r="Q129" s="7">
        <f t="shared" ref="Q129:Q138" si="60">(M129/AC129)*100</f>
        <v>101014.6826361868</v>
      </c>
      <c r="R129" s="7">
        <f t="shared" si="6"/>
        <v>175</v>
      </c>
      <c r="S129" s="7">
        <f t="shared" si="7"/>
        <v>25403493</v>
      </c>
      <c r="T129" s="17">
        <f t="shared" si="8"/>
        <v>145410.5580703016</v>
      </c>
      <c r="U129" s="17">
        <f t="shared" si="9"/>
        <v>131664.56451480906</v>
      </c>
      <c r="V129" s="17">
        <f t="shared" si="26"/>
        <v>97.68468442509068</v>
      </c>
      <c r="W129" s="13">
        <f t="shared" si="11"/>
        <v>0.71051051916364416</v>
      </c>
      <c r="X129" s="13">
        <f t="shared" si="15"/>
        <v>0.28948948083635584</v>
      </c>
      <c r="Y129" s="7">
        <f t="shared" ref="Y129:Y137" si="61">(S129/AC129)*100</f>
        <v>18903320.686892029</v>
      </c>
      <c r="Z129" s="7">
        <f t="shared" ref="Z129:Z137" si="62">(T129/AC129)*100</f>
        <v>108203.32504915156</v>
      </c>
      <c r="AA129" s="7">
        <f t="shared" ref="AA129:AA137" si="63">(U129/AC129)*100</f>
        <v>97974.616566446974</v>
      </c>
      <c r="AB129" s="27">
        <v>205.6</v>
      </c>
      <c r="AC129" s="104">
        <f t="shared" si="36"/>
        <v>134.38640448826186</v>
      </c>
    </row>
    <row r="130" spans="1:29" x14ac:dyDescent="0.2">
      <c r="A130" s="127">
        <v>40057</v>
      </c>
      <c r="B130" s="7">
        <v>92</v>
      </c>
      <c r="C130" s="7">
        <v>13765408</v>
      </c>
      <c r="D130" s="7">
        <v>149624</v>
      </c>
      <c r="E130" s="7">
        <v>138500</v>
      </c>
      <c r="F130" s="7">
        <v>125</v>
      </c>
      <c r="G130" s="7">
        <f t="shared" si="55"/>
        <v>10243155.215304801</v>
      </c>
      <c r="H130" s="7">
        <f t="shared" si="56"/>
        <v>111338.6436446174</v>
      </c>
      <c r="I130" s="7">
        <f t="shared" si="57"/>
        <v>103061.0205901427</v>
      </c>
      <c r="J130" s="12">
        <v>50</v>
      </c>
      <c r="K130" s="7">
        <v>5760300</v>
      </c>
      <c r="L130" s="7">
        <v>115206</v>
      </c>
      <c r="M130" s="7">
        <v>105690</v>
      </c>
      <c r="N130" s="7">
        <v>112</v>
      </c>
      <c r="O130" s="7">
        <f t="shared" si="58"/>
        <v>4286371.0967898844</v>
      </c>
      <c r="P130" s="7">
        <f t="shared" si="59"/>
        <v>85727.421935797684</v>
      </c>
      <c r="Q130" s="7">
        <f t="shared" si="60"/>
        <v>78646.34849221792</v>
      </c>
      <c r="R130" s="7">
        <f t="shared" si="6"/>
        <v>142</v>
      </c>
      <c r="S130" s="7">
        <f t="shared" si="7"/>
        <v>19525708</v>
      </c>
      <c r="T130" s="17">
        <f t="shared" si="8"/>
        <v>139470.30900964001</v>
      </c>
      <c r="U130" s="17">
        <f t="shared" si="9"/>
        <v>128820.68680941044</v>
      </c>
      <c r="V130" s="17">
        <f t="shared" si="26"/>
        <v>121.16485609638329</v>
      </c>
      <c r="W130" s="13">
        <f t="shared" si="11"/>
        <v>0.7049889304910224</v>
      </c>
      <c r="X130" s="13">
        <f t="shared" si="15"/>
        <v>0.2950110695089776</v>
      </c>
      <c r="Y130" s="7">
        <f t="shared" si="61"/>
        <v>14529526.312094685</v>
      </c>
      <c r="Z130" s="7">
        <f t="shared" si="62"/>
        <v>103783.04973686695</v>
      </c>
      <c r="AA130" s="7">
        <f t="shared" si="63"/>
        <v>95858.422062822909</v>
      </c>
      <c r="AB130" s="27">
        <v>205.6</v>
      </c>
      <c r="AC130" s="104">
        <f t="shared" si="36"/>
        <v>134.38640448826186</v>
      </c>
    </row>
    <row r="131" spans="1:29" x14ac:dyDescent="0.2">
      <c r="A131" s="127">
        <v>40087</v>
      </c>
      <c r="B131" s="7">
        <v>107</v>
      </c>
      <c r="C131" s="7">
        <v>15939362</v>
      </c>
      <c r="D131" s="7">
        <v>148966</v>
      </c>
      <c r="E131" s="7">
        <v>132700</v>
      </c>
      <c r="F131" s="7">
        <v>120</v>
      </c>
      <c r="G131" s="7">
        <f t="shared" si="55"/>
        <v>11855078.065062391</v>
      </c>
      <c r="H131" s="7">
        <f t="shared" si="56"/>
        <v>110795.12210338682</v>
      </c>
      <c r="I131" s="7">
        <f t="shared" si="57"/>
        <v>98697.103386809278</v>
      </c>
      <c r="J131" s="12">
        <v>56</v>
      </c>
      <c r="K131" s="7">
        <v>7229936</v>
      </c>
      <c r="L131" s="7">
        <v>129106</v>
      </c>
      <c r="M131" s="7">
        <v>116500</v>
      </c>
      <c r="N131" s="7">
        <v>139</v>
      </c>
      <c r="O131" s="7">
        <f t="shared" si="58"/>
        <v>5377345.4474153304</v>
      </c>
      <c r="P131" s="7">
        <f t="shared" si="59"/>
        <v>96024.025846702323</v>
      </c>
      <c r="Q131" s="7">
        <f t="shared" si="60"/>
        <v>86648.172905525862</v>
      </c>
      <c r="R131" s="7">
        <f t="shared" si="6"/>
        <v>163</v>
      </c>
      <c r="S131" s="7">
        <f t="shared" si="7"/>
        <v>23169298</v>
      </c>
      <c r="T131" s="17">
        <f t="shared" si="8"/>
        <v>142768.72423618531</v>
      </c>
      <c r="U131" s="17">
        <f t="shared" si="9"/>
        <v>127644.82037392761</v>
      </c>
      <c r="V131" s="17">
        <f t="shared" si="26"/>
        <v>125.92891437625775</v>
      </c>
      <c r="W131" s="13">
        <f t="shared" si="11"/>
        <v>0.6879518749338025</v>
      </c>
      <c r="X131" s="13">
        <f t="shared" si="15"/>
        <v>0.3120481250661975</v>
      </c>
      <c r="Y131" s="7">
        <f t="shared" si="61"/>
        <v>17232423.512477722</v>
      </c>
      <c r="Z131" s="7">
        <f t="shared" si="62"/>
        <v>106185.8292113161</v>
      </c>
      <c r="AA131" s="7">
        <f t="shared" si="63"/>
        <v>94937.257221071835</v>
      </c>
      <c r="AB131" s="27">
        <v>205.7</v>
      </c>
      <c r="AC131" s="104">
        <f t="shared" si="36"/>
        <v>134.45176752546433</v>
      </c>
    </row>
    <row r="132" spans="1:29" x14ac:dyDescent="0.2">
      <c r="A132" s="127">
        <v>40118</v>
      </c>
      <c r="B132" s="7">
        <v>94</v>
      </c>
      <c r="C132" s="7">
        <v>12189732</v>
      </c>
      <c r="D132" s="7">
        <v>129678</v>
      </c>
      <c r="E132" s="7">
        <v>123000</v>
      </c>
      <c r="F132" s="7">
        <v>129</v>
      </c>
      <c r="G132" s="7">
        <f t="shared" si="55"/>
        <v>9044264.8637245409</v>
      </c>
      <c r="H132" s="7">
        <f t="shared" si="56"/>
        <v>96215.583656644041</v>
      </c>
      <c r="I132" s="7">
        <f t="shared" si="57"/>
        <v>91260.790494665387</v>
      </c>
      <c r="J132" s="12">
        <v>42</v>
      </c>
      <c r="K132" s="7">
        <v>5444964</v>
      </c>
      <c r="L132" s="7">
        <v>129642</v>
      </c>
      <c r="M132" s="7">
        <v>120000</v>
      </c>
      <c r="N132" s="7">
        <v>137</v>
      </c>
      <c r="O132" s="7">
        <f t="shared" si="58"/>
        <v>4039932.6736178473</v>
      </c>
      <c r="P132" s="7">
        <f t="shared" si="59"/>
        <v>96188.873181377305</v>
      </c>
      <c r="Q132" s="7">
        <f t="shared" si="60"/>
        <v>89034.917555771113</v>
      </c>
      <c r="R132" s="7">
        <f t="shared" si="6"/>
        <v>136</v>
      </c>
      <c r="S132" s="7">
        <f t="shared" si="7"/>
        <v>17634696</v>
      </c>
      <c r="T132" s="17">
        <f t="shared" si="8"/>
        <v>129666.88448635576</v>
      </c>
      <c r="U132" s="17">
        <f t="shared" si="9"/>
        <v>122073.70719631345</v>
      </c>
      <c r="V132" s="17">
        <f t="shared" si="26"/>
        <v>131.47011414316415</v>
      </c>
      <c r="W132" s="13">
        <f t="shared" si="11"/>
        <v>0.69123573210448308</v>
      </c>
      <c r="X132" s="13">
        <f t="shared" si="15"/>
        <v>0.30876426789551692</v>
      </c>
      <c r="Y132" s="7">
        <f t="shared" si="61"/>
        <v>13084197.537342388</v>
      </c>
      <c r="Z132" s="7">
        <f t="shared" si="62"/>
        <v>96207.336416303166</v>
      </c>
      <c r="AA132" s="7">
        <f t="shared" si="63"/>
        <v>90573.520466259259</v>
      </c>
      <c r="AB132" s="27">
        <v>206.2</v>
      </c>
      <c r="AC132" s="104">
        <f t="shared" si="36"/>
        <v>134.77858271147664</v>
      </c>
    </row>
    <row r="133" spans="1:29" x14ac:dyDescent="0.2">
      <c r="A133" s="127">
        <v>40148</v>
      </c>
      <c r="B133" s="7">
        <v>49</v>
      </c>
      <c r="C133" s="7">
        <v>8272376</v>
      </c>
      <c r="D133" s="7">
        <v>168824</v>
      </c>
      <c r="E133" s="7">
        <v>150300</v>
      </c>
      <c r="F133" s="7">
        <v>160</v>
      </c>
      <c r="G133" s="7">
        <f t="shared" si="55"/>
        <v>6155664.3557068752</v>
      </c>
      <c r="H133" s="7">
        <f t="shared" si="56"/>
        <v>125625.80317769134</v>
      </c>
      <c r="I133" s="7">
        <f t="shared" si="57"/>
        <v>111841.67071984439</v>
      </c>
      <c r="J133" s="12">
        <v>19</v>
      </c>
      <c r="K133" s="7">
        <v>2817244</v>
      </c>
      <c r="L133" s="7">
        <v>148276</v>
      </c>
      <c r="M133" s="7">
        <v>113900</v>
      </c>
      <c r="N133" s="7">
        <v>163</v>
      </c>
      <c r="O133" s="7">
        <f t="shared" si="58"/>
        <v>2096375.7537289239</v>
      </c>
      <c r="P133" s="7">
        <f t="shared" si="59"/>
        <v>110335.56598573284</v>
      </c>
      <c r="Q133" s="7">
        <f t="shared" si="60"/>
        <v>84755.59743839172</v>
      </c>
      <c r="R133" s="7">
        <f t="shared" si="6"/>
        <v>68</v>
      </c>
      <c r="S133" s="7">
        <f t="shared" si="7"/>
        <v>11089620</v>
      </c>
      <c r="T133" s="17">
        <f t="shared" si="8"/>
        <v>163603.91764262435</v>
      </c>
      <c r="U133" s="17">
        <f t="shared" si="9"/>
        <v>141052.82276579359</v>
      </c>
      <c r="V133" s="17">
        <f t="shared" si="26"/>
        <v>160.76212999183019</v>
      </c>
      <c r="W133" s="13">
        <f t="shared" si="11"/>
        <v>0.74595666938993399</v>
      </c>
      <c r="X133" s="13">
        <f t="shared" si="15"/>
        <v>0.25404333061006601</v>
      </c>
      <c r="Y133" s="7">
        <f t="shared" si="61"/>
        <v>8252040.1094357995</v>
      </c>
      <c r="Z133" s="7">
        <f t="shared" si="62"/>
        <v>121741.42039562827</v>
      </c>
      <c r="AA133" s="7">
        <f t="shared" si="63"/>
        <v>104960.63445027583</v>
      </c>
      <c r="AB133" s="27">
        <v>205.6</v>
      </c>
      <c r="AC133" s="104">
        <f t="shared" si="36"/>
        <v>134.38640448826186</v>
      </c>
    </row>
    <row r="134" spans="1:29" x14ac:dyDescent="0.2">
      <c r="A134" s="127">
        <v>40179</v>
      </c>
      <c r="B134" s="7">
        <v>29</v>
      </c>
      <c r="C134" s="7">
        <v>4082678</v>
      </c>
      <c r="D134" s="7">
        <v>140782</v>
      </c>
      <c r="E134" s="7">
        <v>119000</v>
      </c>
      <c r="F134" s="7">
        <v>155</v>
      </c>
      <c r="G134" s="7">
        <f t="shared" si="55"/>
        <v>3023309.3498709258</v>
      </c>
      <c r="H134" s="7">
        <f t="shared" si="56"/>
        <v>104252.04654727332</v>
      </c>
      <c r="I134" s="7">
        <f t="shared" si="57"/>
        <v>88122.015166182638</v>
      </c>
      <c r="J134" s="12">
        <v>21</v>
      </c>
      <c r="K134" s="7">
        <v>2678445</v>
      </c>
      <c r="L134" s="7">
        <v>127545</v>
      </c>
      <c r="M134" s="7">
        <v>106000</v>
      </c>
      <c r="N134" s="7">
        <v>97</v>
      </c>
      <c r="O134" s="7">
        <f t="shared" si="58"/>
        <v>1983445.133712488</v>
      </c>
      <c r="P134" s="7">
        <f t="shared" si="59"/>
        <v>94449.768272023226</v>
      </c>
      <c r="Q134" s="7">
        <f t="shared" si="60"/>
        <v>78495.240400129071</v>
      </c>
      <c r="R134" s="7">
        <f t="shared" si="6"/>
        <v>50</v>
      </c>
      <c r="S134" s="7">
        <f t="shared" si="7"/>
        <v>6761123</v>
      </c>
      <c r="T134" s="17">
        <f t="shared" si="8"/>
        <v>135538.11130503024</v>
      </c>
      <c r="U134" s="17">
        <f t="shared" si="9"/>
        <v>113849.99977074814</v>
      </c>
      <c r="V134" s="17">
        <f t="shared" si="26"/>
        <v>132.02307590026095</v>
      </c>
      <c r="W134" s="13">
        <f t="shared" si="11"/>
        <v>0.6038461362113956</v>
      </c>
      <c r="X134" s="13">
        <f t="shared" si="15"/>
        <v>0.3961538637886044</v>
      </c>
      <c r="Y134" s="7">
        <f t="shared" si="61"/>
        <v>5006754.483583414</v>
      </c>
      <c r="Z134" s="7">
        <f t="shared" si="62"/>
        <v>100368.83613460189</v>
      </c>
      <c r="AA134" s="7">
        <f t="shared" si="63"/>
        <v>84308.331146787867</v>
      </c>
      <c r="AB134" s="27">
        <v>206.6</v>
      </c>
      <c r="AC134" s="104">
        <f t="shared" si="36"/>
        <v>135.04003486028651</v>
      </c>
    </row>
    <row r="135" spans="1:29" x14ac:dyDescent="0.2">
      <c r="A135" s="127">
        <v>40210</v>
      </c>
      <c r="B135" s="7">
        <v>50</v>
      </c>
      <c r="C135" s="7">
        <v>7185600</v>
      </c>
      <c r="D135" s="7">
        <v>143712</v>
      </c>
      <c r="E135" s="7">
        <v>126250</v>
      </c>
      <c r="F135" s="7">
        <v>125</v>
      </c>
      <c r="G135" s="7">
        <f t="shared" si="55"/>
        <v>5321088.673765731</v>
      </c>
      <c r="H135" s="7">
        <f t="shared" si="56"/>
        <v>106421.77347531462</v>
      </c>
      <c r="I135" s="7">
        <f t="shared" si="57"/>
        <v>93490.793401097137</v>
      </c>
      <c r="J135" s="12">
        <v>24</v>
      </c>
      <c r="K135" s="7">
        <v>2644872</v>
      </c>
      <c r="L135" s="7">
        <v>110203</v>
      </c>
      <c r="M135" s="7">
        <v>108750</v>
      </c>
      <c r="N135" s="7">
        <v>201</v>
      </c>
      <c r="O135" s="7">
        <f t="shared" si="58"/>
        <v>1958583.6176185864</v>
      </c>
      <c r="P135" s="7">
        <f t="shared" si="59"/>
        <v>81607.650734107781</v>
      </c>
      <c r="Q135" s="7">
        <f t="shared" si="60"/>
        <v>80531.673523717327</v>
      </c>
      <c r="R135" s="7">
        <f t="shared" si="6"/>
        <v>74</v>
      </c>
      <c r="S135" s="7">
        <f t="shared" si="7"/>
        <v>9830472</v>
      </c>
      <c r="T135" s="17">
        <f t="shared" si="8"/>
        <v>134696.45976469899</v>
      </c>
      <c r="U135" s="17">
        <f t="shared" si="9"/>
        <v>121541.65435800032</v>
      </c>
      <c r="V135" s="17">
        <f t="shared" si="26"/>
        <v>145.44767250239866</v>
      </c>
      <c r="W135" s="13">
        <f t="shared" si="11"/>
        <v>0.73095167760001756</v>
      </c>
      <c r="X135" s="13">
        <f t="shared" si="15"/>
        <v>0.26904832239998244</v>
      </c>
      <c r="Y135" s="7">
        <f t="shared" si="61"/>
        <v>7279672.291384317</v>
      </c>
      <c r="Z135" s="7">
        <f t="shared" si="62"/>
        <v>99745.575379965652</v>
      </c>
      <c r="AA135" s="7">
        <f t="shared" si="63"/>
        <v>90004.163938307829</v>
      </c>
      <c r="AB135" s="27">
        <v>206.6</v>
      </c>
      <c r="AC135" s="104">
        <f t="shared" si="36"/>
        <v>135.04003486028651</v>
      </c>
    </row>
    <row r="136" spans="1:29" x14ac:dyDescent="0.2">
      <c r="A136" s="127">
        <v>40238</v>
      </c>
      <c r="B136" s="7">
        <v>100</v>
      </c>
      <c r="C136" s="7">
        <v>13438900</v>
      </c>
      <c r="D136" s="7">
        <v>134389</v>
      </c>
      <c r="E136" s="7">
        <v>128450</v>
      </c>
      <c r="F136" s="7">
        <v>149</v>
      </c>
      <c r="G136" s="7">
        <f t="shared" si="55"/>
        <v>9913402.6478624232</v>
      </c>
      <c r="H136" s="7">
        <f t="shared" si="56"/>
        <v>99134.026478624233</v>
      </c>
      <c r="I136" s="7">
        <f t="shared" si="57"/>
        <v>94753.035599485695</v>
      </c>
      <c r="J136" s="12">
        <v>48</v>
      </c>
      <c r="K136" s="7">
        <v>5753280</v>
      </c>
      <c r="L136" s="7">
        <v>119860</v>
      </c>
      <c r="M136" s="7">
        <v>102000</v>
      </c>
      <c r="N136" s="7">
        <v>153</v>
      </c>
      <c r="O136" s="7">
        <f t="shared" si="58"/>
        <v>4243991.7839922849</v>
      </c>
      <c r="P136" s="7">
        <f t="shared" si="59"/>
        <v>88416.495499839279</v>
      </c>
      <c r="Q136" s="7">
        <f t="shared" si="60"/>
        <v>75241.803278688516</v>
      </c>
      <c r="R136" s="7">
        <f t="shared" si="6"/>
        <v>148</v>
      </c>
      <c r="S136" s="7">
        <f t="shared" si="7"/>
        <v>19192180</v>
      </c>
      <c r="T136" s="17">
        <f t="shared" si="8"/>
        <v>130033.61123645151</v>
      </c>
      <c r="U136" s="17">
        <f t="shared" si="9"/>
        <v>120521.02809581818</v>
      </c>
      <c r="V136" s="17">
        <f t="shared" si="26"/>
        <v>150.19908837870423</v>
      </c>
      <c r="W136" s="13">
        <f t="shared" si="11"/>
        <v>0.70022790532393919</v>
      </c>
      <c r="X136" s="13">
        <f t="shared" si="15"/>
        <v>0.29977209467606081</v>
      </c>
      <c r="Y136" s="7">
        <f t="shared" si="61"/>
        <v>14157394.431854708</v>
      </c>
      <c r="Z136" s="7">
        <f t="shared" si="62"/>
        <v>95921.20976735829</v>
      </c>
      <c r="AA136" s="7">
        <f t="shared" si="63"/>
        <v>88904.112616969054</v>
      </c>
      <c r="AB136" s="27">
        <v>207.4</v>
      </c>
      <c r="AC136" s="104">
        <f t="shared" si="36"/>
        <v>135.56293915790621</v>
      </c>
    </row>
    <row r="137" spans="1:29" x14ac:dyDescent="0.2">
      <c r="A137" s="127">
        <v>40269</v>
      </c>
      <c r="B137" s="7">
        <v>126</v>
      </c>
      <c r="C137" s="7">
        <v>18091962</v>
      </c>
      <c r="D137" s="7">
        <v>143587</v>
      </c>
      <c r="E137" s="7">
        <v>127750</v>
      </c>
      <c r="F137" s="7">
        <v>135</v>
      </c>
      <c r="G137" s="7">
        <f t="shared" si="55"/>
        <v>13326525.852912856</v>
      </c>
      <c r="H137" s="7">
        <f t="shared" si="56"/>
        <v>105766.07819772107</v>
      </c>
      <c r="I137" s="7">
        <f t="shared" si="57"/>
        <v>94100.555689295463</v>
      </c>
      <c r="J137" s="12">
        <v>63</v>
      </c>
      <c r="K137" s="7">
        <v>8296155</v>
      </c>
      <c r="L137" s="7">
        <v>131685</v>
      </c>
      <c r="M137" s="7">
        <v>115000</v>
      </c>
      <c r="N137" s="7">
        <v>150</v>
      </c>
      <c r="O137" s="7">
        <f t="shared" si="58"/>
        <v>6110941.6484111706</v>
      </c>
      <c r="P137" s="7">
        <f t="shared" si="59"/>
        <v>96999.073784304288</v>
      </c>
      <c r="Q137" s="7">
        <f t="shared" si="60"/>
        <v>84708.915101909821</v>
      </c>
      <c r="R137" s="7">
        <f t="shared" si="6"/>
        <v>189</v>
      </c>
      <c r="S137" s="7">
        <f t="shared" si="7"/>
        <v>26388117</v>
      </c>
      <c r="T137" s="17">
        <f t="shared" si="8"/>
        <v>139845.13252192264</v>
      </c>
      <c r="U137" s="17">
        <f t="shared" si="9"/>
        <v>123741.52996593126</v>
      </c>
      <c r="V137" s="17">
        <f t="shared" si="26"/>
        <v>139.71584709890442</v>
      </c>
      <c r="W137" s="13">
        <f t="shared" si="11"/>
        <v>0.68561019340637308</v>
      </c>
      <c r="X137" s="13">
        <f t="shared" si="15"/>
        <v>0.31438980659362692</v>
      </c>
      <c r="Y137" s="7">
        <f t="shared" si="61"/>
        <v>19437467.501324028</v>
      </c>
      <c r="Z137" s="7">
        <f t="shared" si="62"/>
        <v>103009.82137578148</v>
      </c>
      <c r="AA137" s="7">
        <f t="shared" si="63"/>
        <v>91147.919621430439</v>
      </c>
      <c r="AB137" s="27">
        <v>207.7</v>
      </c>
      <c r="AC137" s="104">
        <f t="shared" si="36"/>
        <v>135.75902826951358</v>
      </c>
    </row>
    <row r="138" spans="1:29" x14ac:dyDescent="0.2">
      <c r="A138" s="127">
        <v>40299</v>
      </c>
      <c r="B138" s="7">
        <v>120</v>
      </c>
      <c r="C138" s="7">
        <v>16967880</v>
      </c>
      <c r="D138" s="7">
        <v>141399</v>
      </c>
      <c r="E138" s="7">
        <v>129900</v>
      </c>
      <c r="F138" s="7">
        <v>105</v>
      </c>
      <c r="G138" s="7">
        <f t="shared" si="55"/>
        <v>12480501.158653848</v>
      </c>
      <c r="H138" s="7">
        <f t="shared" si="56"/>
        <v>104004.17632211538</v>
      </c>
      <c r="I138" s="7">
        <f t="shared" si="57"/>
        <v>95546.237980769234</v>
      </c>
      <c r="J138" s="12">
        <v>75</v>
      </c>
      <c r="K138" s="7">
        <v>10739775</v>
      </c>
      <c r="L138" s="7">
        <v>143197</v>
      </c>
      <c r="M138" s="7">
        <v>128000</v>
      </c>
      <c r="N138" s="7">
        <v>144</v>
      </c>
      <c r="O138" s="7">
        <f t="shared" si="58"/>
        <v>7899500.369591346</v>
      </c>
      <c r="P138" s="7">
        <f t="shared" si="59"/>
        <v>105326.6715945513</v>
      </c>
      <c r="Q138" s="7">
        <f t="shared" si="60"/>
        <v>94148.717948717953</v>
      </c>
      <c r="R138" s="7">
        <f t="shared" si="6"/>
        <v>195</v>
      </c>
      <c r="S138" s="7">
        <f t="shared" si="7"/>
        <v>27707655</v>
      </c>
      <c r="T138" s="17">
        <f t="shared" ref="T138:T200" si="64">W138*D138+X138*L138</f>
        <v>142095.92348378093</v>
      </c>
      <c r="U138" s="17">
        <f t="shared" ref="U138:U200" si="65">W138*E138+X138*M138</f>
        <v>129163.54025629378</v>
      </c>
      <c r="V138" s="17">
        <f t="shared" ref="V138:V200" si="66">W138*F138+X138*N138</f>
        <v>120.11680526554845</v>
      </c>
      <c r="W138" s="13">
        <f t="shared" ref="W138:W200" si="67">C138/(C138+K138)</f>
        <v>0.61238960857568059</v>
      </c>
      <c r="X138" s="13">
        <f t="shared" ref="X138:X200" si="68">(1-W138)</f>
        <v>0.38761039142431941</v>
      </c>
      <c r="Y138" s="7">
        <f t="shared" ref="Y138:Y163" si="69">(S138/AC138)*100</f>
        <v>20380001.528245192</v>
      </c>
      <c r="Z138" s="7">
        <f t="shared" ref="Z138:Z163" si="70">(T138/AC138)*100</f>
        <v>104516.7892323211</v>
      </c>
      <c r="AA138" s="7">
        <f t="shared" ref="AA138:AA163" si="71">(U138/AC138)*100</f>
        <v>95004.544694122495</v>
      </c>
      <c r="AB138" s="27">
        <v>208</v>
      </c>
      <c r="AC138" s="104">
        <f t="shared" si="36"/>
        <v>135.95511738112097</v>
      </c>
    </row>
    <row r="139" spans="1:29" x14ac:dyDescent="0.2">
      <c r="A139" s="127">
        <v>40330</v>
      </c>
      <c r="B139" s="7">
        <v>120</v>
      </c>
      <c r="C139" s="7">
        <v>18154680</v>
      </c>
      <c r="D139" s="7">
        <v>151289</v>
      </c>
      <c r="E139" s="7">
        <v>131250</v>
      </c>
      <c r="F139" s="7">
        <v>133</v>
      </c>
      <c r="G139" s="7">
        <f t="shared" si="55"/>
        <v>13359859.312169315</v>
      </c>
      <c r="H139" s="7">
        <f t="shared" si="56"/>
        <v>111332.16093474427</v>
      </c>
      <c r="I139" s="7">
        <f t="shared" si="57"/>
        <v>96585.648148148161</v>
      </c>
      <c r="J139" s="12">
        <v>64</v>
      </c>
      <c r="K139" s="7">
        <v>10474240</v>
      </c>
      <c r="L139" s="7">
        <v>163660</v>
      </c>
      <c r="M139" s="7">
        <v>138250</v>
      </c>
      <c r="N139" s="7">
        <v>112</v>
      </c>
      <c r="O139" s="7">
        <f t="shared" ref="O139:O163" si="72">(K139/AC139)*100</f>
        <v>7707895.3086419757</v>
      </c>
      <c r="P139" s="7">
        <f t="shared" ref="P139:P163" si="73">(L139/AC139)*100</f>
        <v>120435.86419753087</v>
      </c>
      <c r="Q139" s="7">
        <f t="shared" ref="Q139:Q163" si="74">(M139/AC139)*100</f>
        <v>101736.8827160494</v>
      </c>
      <c r="R139" s="7">
        <f t="shared" si="6"/>
        <v>184</v>
      </c>
      <c r="S139" s="7">
        <f t="shared" si="7"/>
        <v>28628920</v>
      </c>
      <c r="T139" s="17">
        <f t="shared" si="64"/>
        <v>155815.08142535589</v>
      </c>
      <c r="U139" s="17">
        <f t="shared" si="65"/>
        <v>133811.03548439828</v>
      </c>
      <c r="V139" s="17">
        <f t="shared" si="66"/>
        <v>125.31689354680512</v>
      </c>
      <c r="W139" s="13">
        <f t="shared" si="67"/>
        <v>0.63413778794310094</v>
      </c>
      <c r="X139" s="13">
        <f t="shared" si="68"/>
        <v>0.36586221205689906</v>
      </c>
      <c r="Y139" s="7">
        <f t="shared" si="69"/>
        <v>21067754.620811291</v>
      </c>
      <c r="Z139" s="7">
        <f t="shared" si="70"/>
        <v>114662.86194837699</v>
      </c>
      <c r="AA139" s="7">
        <f t="shared" si="71"/>
        <v>98470.290221984469</v>
      </c>
      <c r="AB139" s="27">
        <v>207.9</v>
      </c>
      <c r="AC139" s="104">
        <f t="shared" si="36"/>
        <v>135.8897543439185</v>
      </c>
    </row>
    <row r="140" spans="1:29" x14ac:dyDescent="0.2">
      <c r="A140" s="127">
        <v>40360</v>
      </c>
      <c r="B140" s="7">
        <v>67</v>
      </c>
      <c r="C140" s="7">
        <v>10478599</v>
      </c>
      <c r="D140" s="7">
        <v>156397</v>
      </c>
      <c r="E140" s="7">
        <v>140000</v>
      </c>
      <c r="F140" s="7">
        <v>107</v>
      </c>
      <c r="G140" s="7">
        <f t="shared" si="55"/>
        <v>7699991.9564921558</v>
      </c>
      <c r="H140" s="7">
        <f t="shared" si="56"/>
        <v>114925.25308197248</v>
      </c>
      <c r="I140" s="7">
        <f t="shared" si="57"/>
        <v>102876.24079410823</v>
      </c>
      <c r="J140" s="12">
        <v>37</v>
      </c>
      <c r="K140" s="7">
        <v>5770224</v>
      </c>
      <c r="L140" s="7">
        <v>155952</v>
      </c>
      <c r="M140" s="7">
        <v>147000</v>
      </c>
      <c r="N140" s="7">
        <v>165</v>
      </c>
      <c r="O140" s="7">
        <f t="shared" si="72"/>
        <v>4240135.3832853027</v>
      </c>
      <c r="P140" s="7">
        <f t="shared" si="73"/>
        <v>114598.25360230547</v>
      </c>
      <c r="Q140" s="7">
        <f t="shared" si="74"/>
        <v>108020.05283381365</v>
      </c>
      <c r="R140" s="7">
        <f t="shared" si="6"/>
        <v>104</v>
      </c>
      <c r="S140" s="7">
        <f t="shared" si="7"/>
        <v>16248823</v>
      </c>
      <c r="T140" s="17">
        <f t="shared" si="64"/>
        <v>156238.97318907344</v>
      </c>
      <c r="U140" s="17">
        <f t="shared" si="65"/>
        <v>142485.81500333903</v>
      </c>
      <c r="V140" s="17">
        <f t="shared" si="66"/>
        <v>127.59675288480894</v>
      </c>
      <c r="W140" s="13">
        <f t="shared" si="67"/>
        <v>0.6448835709515699</v>
      </c>
      <c r="X140" s="13">
        <f t="shared" si="68"/>
        <v>0.3551164290484301</v>
      </c>
      <c r="Y140" s="7">
        <f t="shared" si="69"/>
        <v>11940127.339777458</v>
      </c>
      <c r="Z140" s="7">
        <f t="shared" si="70"/>
        <v>114809.13019445243</v>
      </c>
      <c r="AA140" s="7">
        <f t="shared" si="71"/>
        <v>104702.89295734477</v>
      </c>
      <c r="AB140" s="27">
        <v>208.2</v>
      </c>
      <c r="AC140" s="104">
        <f t="shared" si="36"/>
        <v>136.08584345552589</v>
      </c>
    </row>
    <row r="141" spans="1:29" x14ac:dyDescent="0.2">
      <c r="A141" s="127">
        <v>40391</v>
      </c>
      <c r="B141" s="7">
        <v>75</v>
      </c>
      <c r="C141" s="7">
        <v>10906500</v>
      </c>
      <c r="D141" s="7">
        <v>145420</v>
      </c>
      <c r="E141" s="7">
        <v>130000</v>
      </c>
      <c r="F141" s="7">
        <v>119</v>
      </c>
      <c r="G141" s="7">
        <f t="shared" si="55"/>
        <v>7999058.5450623212</v>
      </c>
      <c r="H141" s="7">
        <f t="shared" si="56"/>
        <v>106654.1139341643</v>
      </c>
      <c r="I141" s="7">
        <f t="shared" si="57"/>
        <v>95344.758708852678</v>
      </c>
      <c r="J141" s="12">
        <v>40</v>
      </c>
      <c r="K141" s="7">
        <v>6318200</v>
      </c>
      <c r="L141" s="7">
        <v>157955</v>
      </c>
      <c r="M141" s="7">
        <v>127450</v>
      </c>
      <c r="N141" s="7">
        <v>149</v>
      </c>
      <c r="O141" s="7">
        <f t="shared" si="72"/>
        <v>4633901.9574944079</v>
      </c>
      <c r="P141" s="7">
        <f t="shared" si="73"/>
        <v>115847.54893736019</v>
      </c>
      <c r="Q141" s="7">
        <f t="shared" si="74"/>
        <v>93474.534595717501</v>
      </c>
      <c r="R141" s="7">
        <f t="shared" si="6"/>
        <v>115</v>
      </c>
      <c r="S141" s="7">
        <f t="shared" si="7"/>
        <v>17224700</v>
      </c>
      <c r="T141" s="17">
        <f t="shared" si="64"/>
        <v>150017.96902123114</v>
      </c>
      <c r="U141" s="17">
        <f t="shared" si="65"/>
        <v>129064.6333462992</v>
      </c>
      <c r="V141" s="17">
        <f t="shared" si="66"/>
        <v>130.00431357295048</v>
      </c>
      <c r="W141" s="13">
        <f t="shared" si="67"/>
        <v>0.63318954756831758</v>
      </c>
      <c r="X141" s="13">
        <f t="shared" si="68"/>
        <v>0.36681045243168242</v>
      </c>
      <c r="Y141" s="7">
        <f t="shared" si="69"/>
        <v>12632960.502556728</v>
      </c>
      <c r="Z141" s="7">
        <f t="shared" si="70"/>
        <v>110026.36198708785</v>
      </c>
      <c r="AA141" s="7">
        <f t="shared" si="71"/>
        <v>94658.740955764923</v>
      </c>
      <c r="AB141" s="27">
        <v>208.6</v>
      </c>
      <c r="AC141" s="104">
        <f t="shared" si="36"/>
        <v>136.34729560433573</v>
      </c>
    </row>
    <row r="142" spans="1:29" x14ac:dyDescent="0.2">
      <c r="A142" s="127">
        <v>40422</v>
      </c>
      <c r="B142" s="7">
        <v>60</v>
      </c>
      <c r="C142" s="7">
        <v>8988540</v>
      </c>
      <c r="D142" s="7">
        <v>149809</v>
      </c>
      <c r="E142" s="7">
        <v>135500</v>
      </c>
      <c r="F142" s="7">
        <v>113</v>
      </c>
      <c r="G142" s="7">
        <f t="shared" si="55"/>
        <v>6586071.4343869723</v>
      </c>
      <c r="H142" s="7">
        <f t="shared" si="56"/>
        <v>109767.8572397829</v>
      </c>
      <c r="I142" s="7">
        <f t="shared" si="57"/>
        <v>99283.385217113668</v>
      </c>
      <c r="J142" s="12">
        <v>35</v>
      </c>
      <c r="K142" s="7">
        <v>4717440</v>
      </c>
      <c r="L142" s="7">
        <v>134784</v>
      </c>
      <c r="M142" s="7">
        <v>113000</v>
      </c>
      <c r="N142" s="7">
        <v>112</v>
      </c>
      <c r="O142" s="7">
        <f t="shared" si="72"/>
        <v>3456556.5517241377</v>
      </c>
      <c r="P142" s="7">
        <f t="shared" si="73"/>
        <v>98758.758620689652</v>
      </c>
      <c r="Q142" s="7">
        <f t="shared" si="74"/>
        <v>82797.21424010217</v>
      </c>
      <c r="R142" s="7">
        <f t="shared" si="6"/>
        <v>95</v>
      </c>
      <c r="S142" s="7">
        <f t="shared" si="7"/>
        <v>13705980</v>
      </c>
      <c r="T142" s="17">
        <f t="shared" si="64"/>
        <v>144637.5685518292</v>
      </c>
      <c r="U142" s="17">
        <f t="shared" si="65"/>
        <v>127755.75989458615</v>
      </c>
      <c r="V142" s="17">
        <f t="shared" si="66"/>
        <v>112.6558115508705</v>
      </c>
      <c r="W142" s="13">
        <f t="shared" si="67"/>
        <v>0.65581155087049592</v>
      </c>
      <c r="X142" s="13">
        <f t="shared" si="68"/>
        <v>0.34418844912950408</v>
      </c>
      <c r="Y142" s="7">
        <f t="shared" si="69"/>
        <v>10042627.98611111</v>
      </c>
      <c r="Z142" s="7">
        <f t="shared" si="70"/>
        <v>105978.65265976344</v>
      </c>
      <c r="AA142" s="7">
        <f t="shared" si="71"/>
        <v>93609.035596452231</v>
      </c>
      <c r="AB142" s="27">
        <v>208.8</v>
      </c>
      <c r="AC142" s="104">
        <f t="shared" si="36"/>
        <v>136.47802167874067</v>
      </c>
    </row>
    <row r="143" spans="1:29" x14ac:dyDescent="0.2">
      <c r="A143" s="127">
        <v>40452</v>
      </c>
      <c r="B143" s="7">
        <v>52</v>
      </c>
      <c r="C143" s="7">
        <v>7600996</v>
      </c>
      <c r="D143" s="7">
        <v>146173</v>
      </c>
      <c r="E143" s="7">
        <v>133750</v>
      </c>
      <c r="F143" s="7">
        <v>129</v>
      </c>
      <c r="G143" s="7">
        <f t="shared" si="55"/>
        <v>5572060.5959111974</v>
      </c>
      <c r="H143" s="7">
        <f t="shared" si="56"/>
        <v>107155.01145983071</v>
      </c>
      <c r="I143" s="7">
        <f t="shared" si="57"/>
        <v>98048.085369749257</v>
      </c>
      <c r="J143" s="12">
        <v>39</v>
      </c>
      <c r="K143" s="7">
        <v>6733389</v>
      </c>
      <c r="L143" s="7">
        <v>172651</v>
      </c>
      <c r="M143" s="7">
        <v>153900</v>
      </c>
      <c r="N143" s="7">
        <v>129</v>
      </c>
      <c r="O143" s="7">
        <f t="shared" si="72"/>
        <v>4936044.1084091999</v>
      </c>
      <c r="P143" s="7">
        <f t="shared" si="73"/>
        <v>126565.23354895385</v>
      </c>
      <c r="Q143" s="7">
        <f t="shared" si="74"/>
        <v>112819.44178246288</v>
      </c>
      <c r="R143" s="7">
        <f t="shared" si="6"/>
        <v>91</v>
      </c>
      <c r="S143" s="7">
        <f t="shared" si="7"/>
        <v>14334385</v>
      </c>
      <c r="T143" s="17">
        <f t="shared" si="64"/>
        <v>158610.69257920727</v>
      </c>
      <c r="U143" s="17">
        <f t="shared" si="65"/>
        <v>143215.19772909686</v>
      </c>
      <c r="V143" s="17">
        <f t="shared" si="66"/>
        <v>129</v>
      </c>
      <c r="W143" s="13">
        <f t="shared" si="67"/>
        <v>0.53026313999519337</v>
      </c>
      <c r="X143" s="13">
        <f t="shared" si="68"/>
        <v>0.46973686000480663</v>
      </c>
      <c r="Y143" s="7">
        <f t="shared" si="69"/>
        <v>10508104.704320397</v>
      </c>
      <c r="Z143" s="7">
        <f t="shared" si="70"/>
        <v>116272.70823597134</v>
      </c>
      <c r="AA143" s="7">
        <f t="shared" si="71"/>
        <v>104986.73594906923</v>
      </c>
      <c r="AB143" s="27">
        <v>208.7</v>
      </c>
      <c r="AC143" s="104">
        <f t="shared" si="36"/>
        <v>136.4126586415382</v>
      </c>
    </row>
    <row r="144" spans="1:29" x14ac:dyDescent="0.2">
      <c r="A144" s="127">
        <v>40483</v>
      </c>
      <c r="B144" s="7">
        <v>66</v>
      </c>
      <c r="C144" s="7">
        <v>10684212</v>
      </c>
      <c r="D144" s="7">
        <v>161882</v>
      </c>
      <c r="E144" s="7">
        <v>134250</v>
      </c>
      <c r="F144" s="7">
        <v>136</v>
      </c>
      <c r="G144" s="7">
        <f t="shared" si="55"/>
        <v>7828522.0349616855</v>
      </c>
      <c r="H144" s="7">
        <f t="shared" si="56"/>
        <v>118613.97022669221</v>
      </c>
      <c r="I144" s="7">
        <f t="shared" si="57"/>
        <v>98367.486829501911</v>
      </c>
      <c r="J144" s="12">
        <v>35</v>
      </c>
      <c r="K144" s="7">
        <v>5046930</v>
      </c>
      <c r="L144" s="7">
        <v>144198</v>
      </c>
      <c r="M144" s="7">
        <v>118000</v>
      </c>
      <c r="N144" s="7">
        <v>150</v>
      </c>
      <c r="O144" s="7">
        <f t="shared" si="72"/>
        <v>3697980.0395114943</v>
      </c>
      <c r="P144" s="7">
        <f t="shared" si="73"/>
        <v>105656.57255747126</v>
      </c>
      <c r="Q144" s="7">
        <f t="shared" si="74"/>
        <v>86460.807790549166</v>
      </c>
      <c r="R144" s="7">
        <f t="shared" si="6"/>
        <v>101</v>
      </c>
      <c r="S144" s="7">
        <f t="shared" si="7"/>
        <v>15731142</v>
      </c>
      <c r="T144" s="17">
        <f t="shared" si="64"/>
        <v>156208.54602443991</v>
      </c>
      <c r="U144" s="17">
        <f t="shared" si="65"/>
        <v>129036.60783177725</v>
      </c>
      <c r="V144" s="17">
        <f t="shared" si="66"/>
        <v>140.4915378680073</v>
      </c>
      <c r="W144" s="13">
        <f t="shared" si="67"/>
        <v>0.67917586657090756</v>
      </c>
      <c r="X144" s="13">
        <f t="shared" si="68"/>
        <v>0.32082413342909244</v>
      </c>
      <c r="Y144" s="7">
        <f t="shared" si="69"/>
        <v>11526502.07447318</v>
      </c>
      <c r="Z144" s="7">
        <f t="shared" si="70"/>
        <v>114456.92434796825</v>
      </c>
      <c r="AA144" s="7">
        <f t="shared" si="71"/>
        <v>94547.536844811562</v>
      </c>
      <c r="AB144" s="27">
        <v>208.8</v>
      </c>
      <c r="AC144" s="104">
        <f t="shared" si="36"/>
        <v>136.47802167874067</v>
      </c>
    </row>
    <row r="145" spans="1:29" x14ac:dyDescent="0.2">
      <c r="A145" s="127">
        <v>40513</v>
      </c>
      <c r="B145" s="7">
        <v>72</v>
      </c>
      <c r="C145" s="7">
        <v>10593576</v>
      </c>
      <c r="D145" s="7">
        <v>147133</v>
      </c>
      <c r="E145" s="7">
        <v>137991</v>
      </c>
      <c r="F145" s="7">
        <v>119</v>
      </c>
      <c r="G145" s="7">
        <f t="shared" si="55"/>
        <v>7743568.3143812716</v>
      </c>
      <c r="H145" s="7">
        <f t="shared" si="56"/>
        <v>107549.55992196209</v>
      </c>
      <c r="I145" s="7">
        <f t="shared" si="57"/>
        <v>100867.04765886287</v>
      </c>
      <c r="J145" s="12">
        <v>28</v>
      </c>
      <c r="K145" s="7">
        <v>3854144</v>
      </c>
      <c r="L145" s="7">
        <v>137648</v>
      </c>
      <c r="M145" s="7">
        <v>125250</v>
      </c>
      <c r="N145" s="7">
        <v>104</v>
      </c>
      <c r="O145" s="7">
        <f t="shared" si="72"/>
        <v>2817257.1148272017</v>
      </c>
      <c r="P145" s="7">
        <f t="shared" si="73"/>
        <v>100616.32552954291</v>
      </c>
      <c r="Q145" s="7">
        <f t="shared" si="74"/>
        <v>91553.780458671754</v>
      </c>
      <c r="R145" s="7">
        <f t="shared" si="6"/>
        <v>100</v>
      </c>
      <c r="S145" s="7">
        <f t="shared" si="7"/>
        <v>14447720</v>
      </c>
      <c r="T145" s="17">
        <f t="shared" si="64"/>
        <v>144602.73530494777</v>
      </c>
      <c r="U145" s="17">
        <f t="shared" si="65"/>
        <v>134592.14892149073</v>
      </c>
      <c r="V145" s="17">
        <f t="shared" si="66"/>
        <v>114.99852710323843</v>
      </c>
      <c r="W145" s="13">
        <f t="shared" si="67"/>
        <v>0.73323514021589564</v>
      </c>
      <c r="X145" s="13">
        <f t="shared" si="68"/>
        <v>0.26676485978410436</v>
      </c>
      <c r="Y145" s="7">
        <f t="shared" si="69"/>
        <v>10560825.429208472</v>
      </c>
      <c r="Z145" s="7">
        <f t="shared" si="70"/>
        <v>105700.01662141806</v>
      </c>
      <c r="AA145" s="7">
        <f t="shared" si="71"/>
        <v>98382.595240071998</v>
      </c>
      <c r="AB145" s="27">
        <v>209.3</v>
      </c>
      <c r="AC145" s="104">
        <f t="shared" si="36"/>
        <v>136.80483686475299</v>
      </c>
    </row>
    <row r="146" spans="1:29" x14ac:dyDescent="0.2">
      <c r="A146" s="127">
        <v>40544</v>
      </c>
      <c r="B146" s="7">
        <v>28</v>
      </c>
      <c r="C146" s="7">
        <v>3519292</v>
      </c>
      <c r="D146" s="7">
        <v>125689</v>
      </c>
      <c r="E146" s="7">
        <v>105500</v>
      </c>
      <c r="F146" s="7">
        <v>124</v>
      </c>
      <c r="G146" s="7">
        <f t="shared" si="55"/>
        <v>2559041.580640051</v>
      </c>
      <c r="H146" s="7">
        <f t="shared" si="56"/>
        <v>91394.342165716109</v>
      </c>
      <c r="I146" s="7">
        <f t="shared" si="57"/>
        <v>76713.977344740182</v>
      </c>
      <c r="J146" s="12">
        <v>31</v>
      </c>
      <c r="K146" s="7">
        <v>3691046</v>
      </c>
      <c r="L146" s="7">
        <v>119066</v>
      </c>
      <c r="M146" s="7">
        <v>110000</v>
      </c>
      <c r="N146" s="7">
        <v>113</v>
      </c>
      <c r="O146" s="7">
        <f t="shared" si="72"/>
        <v>2683931.9357572878</v>
      </c>
      <c r="P146" s="7">
        <f t="shared" si="73"/>
        <v>86578.449540557674</v>
      </c>
      <c r="Q146" s="7">
        <f t="shared" si="74"/>
        <v>79986.137515842842</v>
      </c>
      <c r="R146" s="7">
        <f t="shared" si="6"/>
        <v>59</v>
      </c>
      <c r="S146" s="7">
        <f t="shared" si="7"/>
        <v>7210338</v>
      </c>
      <c r="T146" s="17">
        <f t="shared" si="64"/>
        <v>122298.61834826606</v>
      </c>
      <c r="U146" s="17">
        <f t="shared" si="65"/>
        <v>107803.59616983282</v>
      </c>
      <c r="V146" s="17">
        <f t="shared" si="66"/>
        <v>118.36898714040868</v>
      </c>
      <c r="W146" s="13">
        <f t="shared" si="67"/>
        <v>0.48808974003715222</v>
      </c>
      <c r="X146" s="13">
        <f t="shared" si="68"/>
        <v>0.51191025996284778</v>
      </c>
      <c r="Y146" s="7">
        <f t="shared" si="69"/>
        <v>5242973.5163973393</v>
      </c>
      <c r="Z146" s="7">
        <f t="shared" si="70"/>
        <v>88929.037320018091</v>
      </c>
      <c r="AA146" s="7">
        <f t="shared" si="71"/>
        <v>78389.029708569418</v>
      </c>
      <c r="AB146" s="27">
        <v>210.4</v>
      </c>
      <c r="AC146" s="104">
        <f t="shared" si="36"/>
        <v>137.52383027398005</v>
      </c>
    </row>
    <row r="147" spans="1:29" x14ac:dyDescent="0.2">
      <c r="A147" s="127">
        <v>40575</v>
      </c>
      <c r="B147" s="7">
        <v>35</v>
      </c>
      <c r="C147" s="7">
        <v>4493988</v>
      </c>
      <c r="D147" s="7">
        <v>124833</v>
      </c>
      <c r="E147" s="7">
        <v>100000</v>
      </c>
      <c r="F147" s="7">
        <v>139</v>
      </c>
      <c r="G147" s="7">
        <f t="shared" si="55"/>
        <v>3256952.6958787306</v>
      </c>
      <c r="H147" s="7">
        <f t="shared" si="56"/>
        <v>90470.908218853627</v>
      </c>
      <c r="I147" s="7">
        <f t="shared" si="57"/>
        <v>72473.551239538923</v>
      </c>
      <c r="J147" s="12">
        <v>24</v>
      </c>
      <c r="K147" s="7">
        <v>2267136</v>
      </c>
      <c r="L147" s="7">
        <v>94464</v>
      </c>
      <c r="M147" s="7">
        <v>79137</v>
      </c>
      <c r="N147" s="7">
        <v>119</v>
      </c>
      <c r="O147" s="7">
        <f t="shared" si="72"/>
        <v>1643073.9706300334</v>
      </c>
      <c r="P147" s="7">
        <f t="shared" si="73"/>
        <v>68461.415442918049</v>
      </c>
      <c r="Q147" s="7">
        <f t="shared" si="74"/>
        <v>57353.394244433926</v>
      </c>
      <c r="R147" s="7">
        <f t="shared" si="6"/>
        <v>59</v>
      </c>
      <c r="S147" s="7">
        <f t="shared" si="7"/>
        <v>6761124</v>
      </c>
      <c r="T147" s="17">
        <f t="shared" si="64"/>
        <v>114649.68533456862</v>
      </c>
      <c r="U147" s="17">
        <f t="shared" si="65"/>
        <v>93004.231490503647</v>
      </c>
      <c r="V147" s="17">
        <f t="shared" si="66"/>
        <v>132.29361212721435</v>
      </c>
      <c r="W147" s="13">
        <f t="shared" si="67"/>
        <v>0.66468060636071757</v>
      </c>
      <c r="X147" s="13">
        <f t="shared" si="68"/>
        <v>0.33531939363928243</v>
      </c>
      <c r="Y147" s="7">
        <f t="shared" si="69"/>
        <v>4900026.666508764</v>
      </c>
      <c r="Z147" s="7">
        <f t="shared" si="70"/>
        <v>83090.698446918745</v>
      </c>
      <c r="AA147" s="7">
        <f t="shared" si="71"/>
        <v>67403.469364209566</v>
      </c>
      <c r="AB147" s="27">
        <v>211.1</v>
      </c>
      <c r="AC147" s="104">
        <f t="shared" si="36"/>
        <v>137.98137153439728</v>
      </c>
    </row>
    <row r="148" spans="1:29" x14ac:dyDescent="0.2">
      <c r="A148" s="127">
        <v>40603</v>
      </c>
      <c r="B148" s="7">
        <v>57</v>
      </c>
      <c r="C148" s="7">
        <v>7468596</v>
      </c>
      <c r="D148" s="7">
        <v>131028</v>
      </c>
      <c r="E148" s="7">
        <v>115000</v>
      </c>
      <c r="F148" s="7">
        <v>156</v>
      </c>
      <c r="G148" s="7">
        <f t="shared" si="55"/>
        <v>5364473.9422535216</v>
      </c>
      <c r="H148" s="7">
        <f t="shared" si="56"/>
        <v>94113.577934272311</v>
      </c>
      <c r="I148" s="7">
        <f t="shared" si="57"/>
        <v>82601.134585289532</v>
      </c>
      <c r="J148" s="12">
        <v>28</v>
      </c>
      <c r="K148" s="7">
        <v>4378808</v>
      </c>
      <c r="L148" s="7">
        <v>156386</v>
      </c>
      <c r="M148" s="7">
        <v>121450</v>
      </c>
      <c r="N148" s="7">
        <v>142</v>
      </c>
      <c r="O148" s="7">
        <f t="shared" si="72"/>
        <v>3145169.6428794996</v>
      </c>
      <c r="P148" s="7">
        <f t="shared" si="73"/>
        <v>112327.48724569642</v>
      </c>
      <c r="Q148" s="7">
        <f t="shared" si="74"/>
        <v>87233.980829420994</v>
      </c>
      <c r="R148" s="7">
        <f t="shared" si="6"/>
        <v>85</v>
      </c>
      <c r="S148" s="7">
        <f t="shared" si="7"/>
        <v>11847404</v>
      </c>
      <c r="T148" s="17">
        <f t="shared" si="64"/>
        <v>140400.33281350075</v>
      </c>
      <c r="U148" s="17">
        <f t="shared" si="65"/>
        <v>117383.92407315562</v>
      </c>
      <c r="V148" s="17">
        <f t="shared" si="66"/>
        <v>150.82559115904209</v>
      </c>
      <c r="W148" s="13">
        <f t="shared" si="67"/>
        <v>0.63039936850300704</v>
      </c>
      <c r="X148" s="13">
        <f t="shared" si="68"/>
        <v>0.36960063149699296</v>
      </c>
      <c r="Y148" s="7">
        <f t="shared" si="69"/>
        <v>8509643.5851330217</v>
      </c>
      <c r="Z148" s="7">
        <f t="shared" si="70"/>
        <v>100845.45031780362</v>
      </c>
      <c r="AA148" s="7">
        <f t="shared" si="71"/>
        <v>84313.437482748996</v>
      </c>
      <c r="AB148" s="27">
        <v>213</v>
      </c>
      <c r="AC148" s="104">
        <f t="shared" si="36"/>
        <v>139.22326924124405</v>
      </c>
    </row>
    <row r="149" spans="1:29" x14ac:dyDescent="0.2">
      <c r="A149" s="127">
        <v>40634</v>
      </c>
      <c r="B149" s="7">
        <v>66</v>
      </c>
      <c r="C149" s="7">
        <v>8899110</v>
      </c>
      <c r="D149" s="7">
        <v>134835</v>
      </c>
      <c r="E149" s="7">
        <v>125700</v>
      </c>
      <c r="F149" s="7">
        <v>116</v>
      </c>
      <c r="G149" s="7">
        <f t="shared" si="55"/>
        <v>6347271.192307693</v>
      </c>
      <c r="H149" s="7">
        <f t="shared" si="56"/>
        <v>96170.775641025655</v>
      </c>
      <c r="I149" s="7">
        <f t="shared" si="57"/>
        <v>89655.256410256421</v>
      </c>
      <c r="J149" s="12">
        <v>44</v>
      </c>
      <c r="K149" s="7">
        <v>5872900</v>
      </c>
      <c r="L149" s="7">
        <v>133475</v>
      </c>
      <c r="M149" s="7">
        <v>112050</v>
      </c>
      <c r="N149" s="7">
        <v>171</v>
      </c>
      <c r="O149" s="7">
        <f t="shared" si="72"/>
        <v>4188833.3760683765</v>
      </c>
      <c r="P149" s="7">
        <f t="shared" si="73"/>
        <v>95200.758547008561</v>
      </c>
      <c r="Q149" s="7">
        <f t="shared" si="74"/>
        <v>79919.423076923093</v>
      </c>
      <c r="R149" s="7">
        <f t="shared" si="6"/>
        <v>110</v>
      </c>
      <c r="S149" s="7">
        <f t="shared" si="6"/>
        <v>14772010</v>
      </c>
      <c r="T149" s="17">
        <f t="shared" si="64"/>
        <v>134294.3055379735</v>
      </c>
      <c r="U149" s="17">
        <f t="shared" si="65"/>
        <v>120273.17690686643</v>
      </c>
      <c r="V149" s="17">
        <f t="shared" si="66"/>
        <v>137.86632015548324</v>
      </c>
      <c r="W149" s="13">
        <f t="shared" si="67"/>
        <v>0.60243054262757745</v>
      </c>
      <c r="X149" s="13">
        <f t="shared" si="68"/>
        <v>0.39756945737242255</v>
      </c>
      <c r="Y149" s="7">
        <f t="shared" si="69"/>
        <v>10536104.56837607</v>
      </c>
      <c r="Z149" s="7">
        <f t="shared" si="70"/>
        <v>95785.126471315307</v>
      </c>
      <c r="AA149" s="7">
        <f t="shared" si="71"/>
        <v>85784.586434854733</v>
      </c>
      <c r="AB149" s="27">
        <v>214.5</v>
      </c>
      <c r="AC149" s="104">
        <f t="shared" si="36"/>
        <v>140.20371479928099</v>
      </c>
    </row>
    <row r="150" spans="1:29" x14ac:dyDescent="0.2">
      <c r="A150" s="127">
        <v>40664</v>
      </c>
      <c r="B150" s="7">
        <v>100</v>
      </c>
      <c r="C150" s="7">
        <v>13887900</v>
      </c>
      <c r="D150" s="7">
        <v>138879</v>
      </c>
      <c r="E150" s="7">
        <v>130500</v>
      </c>
      <c r="F150" s="7">
        <v>113</v>
      </c>
      <c r="G150" s="7">
        <f t="shared" si="55"/>
        <v>9841282.8508568779</v>
      </c>
      <c r="H150" s="7">
        <f t="shared" si="56"/>
        <v>98412.828508568782</v>
      </c>
      <c r="I150" s="7">
        <f t="shared" si="57"/>
        <v>92475.277906438161</v>
      </c>
      <c r="J150" s="12">
        <v>45</v>
      </c>
      <c r="K150" s="7">
        <v>6903810</v>
      </c>
      <c r="L150" s="7">
        <v>153418</v>
      </c>
      <c r="M150" s="7">
        <v>125000</v>
      </c>
      <c r="N150" s="7">
        <v>142</v>
      </c>
      <c r="O150" s="7">
        <f t="shared" si="72"/>
        <v>4892197.3054654934</v>
      </c>
      <c r="P150" s="7">
        <f t="shared" si="73"/>
        <v>108715.49567701097</v>
      </c>
      <c r="Q150" s="7">
        <f t="shared" si="74"/>
        <v>88577.852400802833</v>
      </c>
      <c r="R150" s="7">
        <f t="shared" si="6"/>
        <v>145</v>
      </c>
      <c r="S150" s="7">
        <f t="shared" si="6"/>
        <v>20791710</v>
      </c>
      <c r="T150" s="17">
        <f t="shared" si="64"/>
        <v>143706.62089265385</v>
      </c>
      <c r="U150" s="17">
        <f t="shared" si="65"/>
        <v>128673.74544950848</v>
      </c>
      <c r="V150" s="17">
        <f t="shared" si="66"/>
        <v>122.62934217531891</v>
      </c>
      <c r="W150" s="13">
        <f t="shared" si="67"/>
        <v>0.6679537180924513</v>
      </c>
      <c r="X150" s="13">
        <f t="shared" si="68"/>
        <v>0.3320462819075487</v>
      </c>
      <c r="Y150" s="7">
        <f t="shared" si="69"/>
        <v>14733480.156322371</v>
      </c>
      <c r="Z150" s="7">
        <f t="shared" si="70"/>
        <v>101833.79083558098</v>
      </c>
      <c r="AA150" s="7">
        <f t="shared" si="71"/>
        <v>91181.152258280301</v>
      </c>
      <c r="AB150" s="27">
        <v>215.9</v>
      </c>
      <c r="AC150" s="104">
        <f t="shared" si="36"/>
        <v>141.11879732011548</v>
      </c>
    </row>
    <row r="151" spans="1:29" x14ac:dyDescent="0.2">
      <c r="A151" s="127">
        <v>40695</v>
      </c>
      <c r="B151" s="7">
        <v>108</v>
      </c>
      <c r="C151" s="7">
        <v>16184664</v>
      </c>
      <c r="D151" s="7">
        <v>149858</v>
      </c>
      <c r="E151" s="7">
        <v>137250</v>
      </c>
      <c r="F151" s="7">
        <v>114</v>
      </c>
      <c r="G151" s="7">
        <f t="shared" si="55"/>
        <v>11463512.591666669</v>
      </c>
      <c r="H151" s="7">
        <f t="shared" si="56"/>
        <v>106143.63510802471</v>
      </c>
      <c r="I151" s="7">
        <f t="shared" si="57"/>
        <v>97213.454861111124</v>
      </c>
      <c r="J151" s="12">
        <v>60</v>
      </c>
      <c r="K151" s="7">
        <v>8722740</v>
      </c>
      <c r="L151" s="7">
        <v>145379</v>
      </c>
      <c r="M151" s="7">
        <v>145000</v>
      </c>
      <c r="N151" s="7">
        <v>153</v>
      </c>
      <c r="O151" s="7">
        <f t="shared" si="72"/>
        <v>6178270.9745370373</v>
      </c>
      <c r="P151" s="7">
        <f t="shared" si="73"/>
        <v>102971.18290895062</v>
      </c>
      <c r="Q151" s="7">
        <f t="shared" si="74"/>
        <v>102702.73919753087</v>
      </c>
      <c r="R151" s="7">
        <f t="shared" si="6"/>
        <v>168</v>
      </c>
      <c r="S151" s="7">
        <f t="shared" si="6"/>
        <v>24907404</v>
      </c>
      <c r="T151" s="17">
        <f t="shared" si="64"/>
        <v>148289.42414761489</v>
      </c>
      <c r="U151" s="17">
        <f t="shared" si="65"/>
        <v>139964.10199955001</v>
      </c>
      <c r="V151" s="17">
        <f t="shared" si="66"/>
        <v>127.6580616751549</v>
      </c>
      <c r="W151" s="13">
        <f t="shared" si="67"/>
        <v>0.64979329038064348</v>
      </c>
      <c r="X151" s="13">
        <f t="shared" si="68"/>
        <v>0.35020670961935652</v>
      </c>
      <c r="Y151" s="7">
        <f t="shared" si="69"/>
        <v>17641783.566203706</v>
      </c>
      <c r="Z151" s="7">
        <f t="shared" si="70"/>
        <v>105032.62106196227</v>
      </c>
      <c r="AA151" s="7">
        <f t="shared" si="71"/>
        <v>99135.839066733752</v>
      </c>
      <c r="AB151" s="27">
        <v>216</v>
      </c>
      <c r="AC151" s="32">
        <f t="shared" si="36"/>
        <v>141.18416035731792</v>
      </c>
    </row>
    <row r="152" spans="1:29" x14ac:dyDescent="0.2">
      <c r="A152" s="127">
        <v>40725</v>
      </c>
      <c r="B152" s="7">
        <v>109</v>
      </c>
      <c r="C152" s="7">
        <v>16139739</v>
      </c>
      <c r="D152" s="7">
        <v>148071</v>
      </c>
      <c r="E152" s="7">
        <v>132000</v>
      </c>
      <c r="F152" s="7">
        <v>118</v>
      </c>
      <c r="G152" s="7">
        <f t="shared" si="55"/>
        <v>11426402.448750578</v>
      </c>
      <c r="H152" s="7">
        <f t="shared" si="56"/>
        <v>104829.38026376678</v>
      </c>
      <c r="I152" s="7">
        <f t="shared" si="57"/>
        <v>93451.642757982409</v>
      </c>
      <c r="J152" s="12">
        <v>62</v>
      </c>
      <c r="K152" s="7">
        <v>6283108</v>
      </c>
      <c r="L152" s="7">
        <v>120829</v>
      </c>
      <c r="M152" s="7">
        <v>113400</v>
      </c>
      <c r="N152" s="7">
        <v>115</v>
      </c>
      <c r="O152" s="7">
        <f t="shared" si="72"/>
        <v>4448233.0623168284</v>
      </c>
      <c r="P152" s="7">
        <f t="shared" si="73"/>
        <v>85542.943506092866</v>
      </c>
      <c r="Q152" s="7">
        <f t="shared" si="74"/>
        <v>80283.456732993989</v>
      </c>
      <c r="R152" s="7">
        <f t="shared" si="6"/>
        <v>171</v>
      </c>
      <c r="S152" s="7">
        <f t="shared" si="6"/>
        <v>22422847</v>
      </c>
      <c r="T152" s="17">
        <f t="shared" si="64"/>
        <v>140437.51669897226</v>
      </c>
      <c r="U152" s="17">
        <f t="shared" si="65"/>
        <v>126788.09230603054</v>
      </c>
      <c r="V152" s="17">
        <f t="shared" si="66"/>
        <v>117.15936972677912</v>
      </c>
      <c r="W152" s="13">
        <f t="shared" si="67"/>
        <v>0.71978990892637318</v>
      </c>
      <c r="X152" s="13">
        <f t="shared" si="68"/>
        <v>0.28021009107362682</v>
      </c>
      <c r="Y152" s="7">
        <f t="shared" si="69"/>
        <v>15874635.511067407</v>
      </c>
      <c r="Z152" s="7">
        <f t="shared" si="70"/>
        <v>99425.126063413234</v>
      </c>
      <c r="AA152" s="7">
        <f t="shared" si="71"/>
        <v>89761.784152645938</v>
      </c>
      <c r="AB152" s="27">
        <v>216.1</v>
      </c>
      <c r="AC152" s="32">
        <f t="shared" si="36"/>
        <v>141.24952339452039</v>
      </c>
    </row>
    <row r="153" spans="1:29" x14ac:dyDescent="0.2">
      <c r="A153" s="127">
        <v>40756</v>
      </c>
      <c r="B153" s="7">
        <v>96</v>
      </c>
      <c r="C153" s="7">
        <v>14290176</v>
      </c>
      <c r="D153" s="7">
        <v>148856</v>
      </c>
      <c r="E153" s="7">
        <v>141500</v>
      </c>
      <c r="F153" s="7">
        <v>121</v>
      </c>
      <c r="G153" s="7">
        <f t="shared" si="55"/>
        <v>10093618.851338876</v>
      </c>
      <c r="H153" s="7">
        <f t="shared" si="56"/>
        <v>105141.86303477995</v>
      </c>
      <c r="I153" s="7">
        <f t="shared" si="57"/>
        <v>99946.079562942468</v>
      </c>
      <c r="J153" s="12">
        <v>52</v>
      </c>
      <c r="K153" s="7">
        <v>6651632</v>
      </c>
      <c r="L153" s="7">
        <v>127916</v>
      </c>
      <c r="M153" s="7">
        <v>116500</v>
      </c>
      <c r="N153" s="7">
        <v>107</v>
      </c>
      <c r="O153" s="7">
        <f t="shared" si="72"/>
        <v>4698265.3080947995</v>
      </c>
      <c r="P153" s="7">
        <f t="shared" si="73"/>
        <v>90351.25592489999</v>
      </c>
      <c r="Q153" s="7">
        <f t="shared" si="74"/>
        <v>82287.761618959703</v>
      </c>
      <c r="R153" s="7">
        <f t="shared" si="6"/>
        <v>148</v>
      </c>
      <c r="S153" s="7">
        <f t="shared" si="6"/>
        <v>20941808</v>
      </c>
      <c r="T153" s="17">
        <f t="shared" si="64"/>
        <v>142204.94226515686</v>
      </c>
      <c r="U153" s="17">
        <f t="shared" si="65"/>
        <v>133559.38665849672</v>
      </c>
      <c r="V153" s="17">
        <f t="shared" si="66"/>
        <v>116.55325652875817</v>
      </c>
      <c r="W153" s="13">
        <f t="shared" si="67"/>
        <v>0.68237546633986901</v>
      </c>
      <c r="X153" s="13">
        <f t="shared" si="68"/>
        <v>0.31762453366013099</v>
      </c>
      <c r="Y153" s="7">
        <f t="shared" si="69"/>
        <v>14791884.159433676</v>
      </c>
      <c r="Z153" s="7">
        <f t="shared" si="70"/>
        <v>100444.00334895412</v>
      </c>
      <c r="AA153" s="7">
        <f t="shared" si="71"/>
        <v>94337.364560762609</v>
      </c>
      <c r="AB153" s="27">
        <v>216.6</v>
      </c>
      <c r="AC153" s="32">
        <f t="shared" si="36"/>
        <v>141.57633858053268</v>
      </c>
    </row>
    <row r="154" spans="1:29" x14ac:dyDescent="0.2">
      <c r="A154" s="127">
        <v>40787</v>
      </c>
      <c r="B154" s="7">
        <v>70</v>
      </c>
      <c r="C154" s="7">
        <v>11470690</v>
      </c>
      <c r="D154" s="7">
        <v>163867</v>
      </c>
      <c r="E154" s="7">
        <v>136000</v>
      </c>
      <c r="F154" s="7">
        <v>129</v>
      </c>
      <c r="G154" s="7">
        <f t="shared" si="55"/>
        <v>8087188.8521505389</v>
      </c>
      <c r="H154" s="7">
        <f t="shared" si="56"/>
        <v>115531.26931643626</v>
      </c>
      <c r="I154" s="7">
        <f t="shared" si="57"/>
        <v>95884.178187404003</v>
      </c>
      <c r="J154" s="12">
        <v>51</v>
      </c>
      <c r="K154" s="7">
        <v>6573135</v>
      </c>
      <c r="L154" s="7">
        <v>128885</v>
      </c>
      <c r="M154" s="7">
        <v>102000</v>
      </c>
      <c r="N154" s="7">
        <v>147</v>
      </c>
      <c r="O154" s="7">
        <f t="shared" si="72"/>
        <v>4634262.1146313362</v>
      </c>
      <c r="P154" s="7">
        <f t="shared" si="73"/>
        <v>90867.884600614445</v>
      </c>
      <c r="Q154" s="7">
        <f t="shared" si="74"/>
        <v>71913.133640553002</v>
      </c>
      <c r="R154" s="7">
        <f t="shared" si="6"/>
        <v>121</v>
      </c>
      <c r="S154" s="7">
        <f t="shared" si="6"/>
        <v>18043825</v>
      </c>
      <c r="T154" s="17">
        <f t="shared" si="64"/>
        <v>151123.50417414267</v>
      </c>
      <c r="U154" s="17">
        <f t="shared" si="65"/>
        <v>123614.23423248673</v>
      </c>
      <c r="V154" s="17">
        <f t="shared" si="66"/>
        <v>135.5571701122129</v>
      </c>
      <c r="W154" s="13">
        <f t="shared" si="67"/>
        <v>0.63571277154372752</v>
      </c>
      <c r="X154" s="13">
        <f t="shared" si="68"/>
        <v>0.36428722845627248</v>
      </c>
      <c r="Y154" s="7">
        <f t="shared" si="69"/>
        <v>12721450.966781875</v>
      </c>
      <c r="Z154" s="7">
        <f t="shared" si="70"/>
        <v>106546.71325395873</v>
      </c>
      <c r="AA154" s="7">
        <f t="shared" si="71"/>
        <v>87151.83280622981</v>
      </c>
      <c r="AB154" s="27">
        <v>217</v>
      </c>
      <c r="AC154" s="32">
        <f t="shared" si="36"/>
        <v>141.83779072934254</v>
      </c>
    </row>
    <row r="155" spans="1:29" x14ac:dyDescent="0.2">
      <c r="A155" s="127">
        <v>40817</v>
      </c>
      <c r="B155" s="7">
        <v>77</v>
      </c>
      <c r="C155" s="7">
        <v>9484244</v>
      </c>
      <c r="D155" s="7">
        <v>123172</v>
      </c>
      <c r="E155" s="7">
        <v>117000</v>
      </c>
      <c r="F155" s="7">
        <v>116</v>
      </c>
      <c r="G155" s="7">
        <f t="shared" si="55"/>
        <v>6726983.2945448942</v>
      </c>
      <c r="H155" s="7">
        <f t="shared" si="56"/>
        <v>87363.419409673937</v>
      </c>
      <c r="I155" s="7">
        <f t="shared" si="57"/>
        <v>82985.744089012529</v>
      </c>
      <c r="J155" s="12">
        <v>37</v>
      </c>
      <c r="K155" s="7">
        <v>4725825</v>
      </c>
      <c r="L155" s="7">
        <v>127725</v>
      </c>
      <c r="M155" s="7">
        <v>95000</v>
      </c>
      <c r="N155" s="7">
        <v>153</v>
      </c>
      <c r="O155" s="7">
        <f t="shared" si="72"/>
        <v>3351932.5133286975</v>
      </c>
      <c r="P155" s="7">
        <f t="shared" si="73"/>
        <v>90592.770630505343</v>
      </c>
      <c r="Q155" s="7">
        <f t="shared" si="74"/>
        <v>67381.587080822137</v>
      </c>
      <c r="R155" s="7">
        <f t="shared" si="6"/>
        <v>114</v>
      </c>
      <c r="S155" s="7">
        <f t="shared" si="6"/>
        <v>14210069</v>
      </c>
      <c r="T155" s="17">
        <f t="shared" si="64"/>
        <v>124686.18555567885</v>
      </c>
      <c r="U155" s="17">
        <f t="shared" si="65"/>
        <v>109683.4873215605</v>
      </c>
      <c r="V155" s="17">
        <f t="shared" si="66"/>
        <v>128.30504405010277</v>
      </c>
      <c r="W155" s="13">
        <f t="shared" si="67"/>
        <v>0.66743124188911396</v>
      </c>
      <c r="X155" s="13">
        <f t="shared" si="68"/>
        <v>0.33256875811088604</v>
      </c>
      <c r="Y155" s="7">
        <f t="shared" si="69"/>
        <v>10078915.807873592</v>
      </c>
      <c r="Z155" s="7">
        <f t="shared" si="70"/>
        <v>88437.400734689712</v>
      </c>
      <c r="AA155" s="7">
        <f t="shared" si="71"/>
        <v>77796.288971431379</v>
      </c>
      <c r="AB155" s="27">
        <v>215.7</v>
      </c>
      <c r="AC155" s="32">
        <f t="shared" si="36"/>
        <v>140.98807124571053</v>
      </c>
    </row>
    <row r="156" spans="1:29" x14ac:dyDescent="0.2">
      <c r="A156" s="127">
        <v>40848</v>
      </c>
      <c r="B156" s="7">
        <v>58</v>
      </c>
      <c r="C156" s="7">
        <v>8323058</v>
      </c>
      <c r="D156" s="7">
        <v>143501</v>
      </c>
      <c r="E156" s="7">
        <v>135950</v>
      </c>
      <c r="F156" s="7">
        <v>129</v>
      </c>
      <c r="G156" s="7">
        <f t="shared" si="55"/>
        <v>5906115.5620748298</v>
      </c>
      <c r="H156" s="7">
        <f t="shared" si="56"/>
        <v>101829.57865646259</v>
      </c>
      <c r="I156" s="7">
        <f t="shared" si="57"/>
        <v>96471.322278911568</v>
      </c>
      <c r="J156" s="12">
        <v>39</v>
      </c>
      <c r="K156" s="7">
        <v>5529186</v>
      </c>
      <c r="L156" s="7">
        <v>141774</v>
      </c>
      <c r="M156" s="7">
        <v>122000</v>
      </c>
      <c r="N156" s="7">
        <v>85</v>
      </c>
      <c r="O156" s="7">
        <f t="shared" si="72"/>
        <v>3923559.2831632653</v>
      </c>
      <c r="P156" s="7">
        <f t="shared" si="73"/>
        <v>100604.08418367348</v>
      </c>
      <c r="Q156" s="7">
        <f t="shared" si="74"/>
        <v>86572.27891156463</v>
      </c>
      <c r="R156" s="7">
        <f t="shared" si="6"/>
        <v>97</v>
      </c>
      <c r="S156" s="7">
        <f t="shared" si="6"/>
        <v>13852244</v>
      </c>
      <c r="T156" s="17">
        <f t="shared" si="64"/>
        <v>142811.66011961672</v>
      </c>
      <c r="U156" s="17">
        <f t="shared" si="65"/>
        <v>130381.79424936495</v>
      </c>
      <c r="V156" s="17">
        <f t="shared" si="66"/>
        <v>111.43720049978907</v>
      </c>
      <c r="W156" s="13">
        <f t="shared" si="67"/>
        <v>0.60084546590429677</v>
      </c>
      <c r="X156" s="13">
        <f t="shared" si="68"/>
        <v>0.39915453409570323</v>
      </c>
      <c r="Y156" s="7">
        <f t="shared" si="69"/>
        <v>9829674.8452380951</v>
      </c>
      <c r="Z156" s="7">
        <f t="shared" si="70"/>
        <v>101340.41698113958</v>
      </c>
      <c r="AA156" s="7">
        <f t="shared" si="71"/>
        <v>92520.074235625041</v>
      </c>
      <c r="AB156" s="27">
        <v>215.6</v>
      </c>
      <c r="AC156" s="32">
        <f t="shared" si="36"/>
        <v>140.92270820850808</v>
      </c>
    </row>
    <row r="157" spans="1:29" x14ac:dyDescent="0.2">
      <c r="A157" s="127">
        <v>40878</v>
      </c>
      <c r="B157" s="7">
        <v>70</v>
      </c>
      <c r="C157" s="7">
        <v>9000460</v>
      </c>
      <c r="D157" s="7">
        <v>128578</v>
      </c>
      <c r="E157" s="7">
        <v>120000</v>
      </c>
      <c r="F157" s="7">
        <v>135</v>
      </c>
      <c r="G157" s="7">
        <f t="shared" si="55"/>
        <v>6398677.3985439893</v>
      </c>
      <c r="H157" s="7">
        <f t="shared" si="56"/>
        <v>91409.677122056994</v>
      </c>
      <c r="I157" s="7">
        <f t="shared" si="57"/>
        <v>85311.33828996282</v>
      </c>
      <c r="J157" s="12">
        <v>35</v>
      </c>
      <c r="K157" s="7">
        <v>5252520</v>
      </c>
      <c r="L157" s="7">
        <v>150072</v>
      </c>
      <c r="M157" s="7">
        <v>110000</v>
      </c>
      <c r="N157" s="7">
        <v>127</v>
      </c>
      <c r="O157" s="7">
        <f t="shared" si="72"/>
        <v>3734162.5882899631</v>
      </c>
      <c r="P157" s="7">
        <f t="shared" si="73"/>
        <v>106690.35966542752</v>
      </c>
      <c r="Q157" s="7">
        <f t="shared" si="74"/>
        <v>78202.060099132592</v>
      </c>
      <c r="R157" s="7">
        <f t="shared" si="6"/>
        <v>105</v>
      </c>
      <c r="S157" s="7">
        <f t="shared" si="6"/>
        <v>14252980</v>
      </c>
      <c r="T157" s="17">
        <f t="shared" si="64"/>
        <v>136498.98669050261</v>
      </c>
      <c r="U157" s="17">
        <f t="shared" si="65"/>
        <v>116314.79171373285</v>
      </c>
      <c r="V157" s="17">
        <f t="shared" si="66"/>
        <v>132.05183337098629</v>
      </c>
      <c r="W157" s="13">
        <f t="shared" si="67"/>
        <v>0.6314791713732848</v>
      </c>
      <c r="X157" s="13">
        <f t="shared" si="68"/>
        <v>0.3685208286267152</v>
      </c>
      <c r="Y157" s="7">
        <f t="shared" si="69"/>
        <v>10132839.986833952</v>
      </c>
      <c r="Z157" s="7">
        <f t="shared" si="70"/>
        <v>97040.926914921685</v>
      </c>
      <c r="AA157" s="7">
        <f t="shared" si="71"/>
        <v>82691.421200140219</v>
      </c>
      <c r="AB157" s="27">
        <v>215.2</v>
      </c>
      <c r="AC157" s="32">
        <f t="shared" si="36"/>
        <v>140.66125605969825</v>
      </c>
    </row>
    <row r="158" spans="1:29" x14ac:dyDescent="0.2">
      <c r="A158" s="127">
        <v>40909</v>
      </c>
      <c r="B158" s="7">
        <v>36</v>
      </c>
      <c r="C158" s="7">
        <v>5161536</v>
      </c>
      <c r="D158" s="7">
        <v>143376</v>
      </c>
      <c r="E158" s="7">
        <v>132450</v>
      </c>
      <c r="F158" s="7">
        <v>133</v>
      </c>
      <c r="G158" s="7">
        <f t="shared" si="55"/>
        <v>3649131.2162661743</v>
      </c>
      <c r="H158" s="7">
        <f t="shared" si="56"/>
        <v>101364.75600739373</v>
      </c>
      <c r="I158" s="7">
        <f t="shared" si="57"/>
        <v>93640.232208872476</v>
      </c>
      <c r="J158" s="12">
        <v>22</v>
      </c>
      <c r="K158" s="7">
        <v>2716758</v>
      </c>
      <c r="L158" s="7">
        <v>123489</v>
      </c>
      <c r="M158" s="7">
        <v>113450</v>
      </c>
      <c r="N158" s="7">
        <v>151</v>
      </c>
      <c r="O158" s="7">
        <f t="shared" si="72"/>
        <v>1920708.569085028</v>
      </c>
      <c r="P158" s="7">
        <f t="shared" si="73"/>
        <v>87304.934958410362</v>
      </c>
      <c r="Q158" s="7">
        <f t="shared" si="74"/>
        <v>80207.507316697491</v>
      </c>
      <c r="R158" s="7">
        <f t="shared" si="6"/>
        <v>58</v>
      </c>
      <c r="S158" s="7">
        <f t="shared" si="6"/>
        <v>7878294</v>
      </c>
      <c r="T158" s="17">
        <f t="shared" si="64"/>
        <v>136518.14900510188</v>
      </c>
      <c r="U158" s="17">
        <f t="shared" si="65"/>
        <v>125898.02288414218</v>
      </c>
      <c r="V158" s="17">
        <f t="shared" si="66"/>
        <v>139.20713621502318</v>
      </c>
      <c r="W158" s="13">
        <f t="shared" si="67"/>
        <v>0.65515909916537773</v>
      </c>
      <c r="X158" s="13">
        <f t="shared" si="68"/>
        <v>0.34484090083462227</v>
      </c>
      <c r="Y158" s="7">
        <f t="shared" si="69"/>
        <v>5569839.7853512028</v>
      </c>
      <c r="Z158" s="7">
        <f t="shared" si="70"/>
        <v>96516.354651288741</v>
      </c>
      <c r="AA158" s="7">
        <f t="shared" si="71"/>
        <v>89008.079256391211</v>
      </c>
      <c r="AB158" s="27">
        <v>216.4</v>
      </c>
      <c r="AC158" s="32">
        <f t="shared" si="36"/>
        <v>141.44561250612776</v>
      </c>
    </row>
    <row r="159" spans="1:29" x14ac:dyDescent="0.2">
      <c r="A159" s="127">
        <v>40940</v>
      </c>
      <c r="B159" s="7">
        <v>57</v>
      </c>
      <c r="C159" s="7">
        <v>7859502</v>
      </c>
      <c r="D159" s="7">
        <v>137886</v>
      </c>
      <c r="E159" s="7">
        <v>129900</v>
      </c>
      <c r="F159" s="7">
        <v>124</v>
      </c>
      <c r="G159" s="7">
        <f t="shared" si="55"/>
        <v>5543745.0905947434</v>
      </c>
      <c r="H159" s="7">
        <f t="shared" si="56"/>
        <v>97258.685799907791</v>
      </c>
      <c r="I159" s="7">
        <f t="shared" si="57"/>
        <v>91625.714615029967</v>
      </c>
      <c r="J159" s="12">
        <v>22</v>
      </c>
      <c r="K159" s="7">
        <v>1996236</v>
      </c>
      <c r="L159" s="7">
        <v>90738</v>
      </c>
      <c r="M159" s="7">
        <v>84450</v>
      </c>
      <c r="N159" s="7">
        <v>96</v>
      </c>
      <c r="O159" s="7">
        <f t="shared" si="72"/>
        <v>1408056.5822959889</v>
      </c>
      <c r="P159" s="7">
        <f t="shared" si="73"/>
        <v>64002.57192254495</v>
      </c>
      <c r="Q159" s="7">
        <f t="shared" si="74"/>
        <v>59567.294836330111</v>
      </c>
      <c r="R159" s="7">
        <f t="shared" si="6"/>
        <v>79</v>
      </c>
      <c r="S159" s="7">
        <f t="shared" si="6"/>
        <v>9855738</v>
      </c>
      <c r="T159" s="17">
        <f t="shared" si="64"/>
        <v>128336.38180519815</v>
      </c>
      <c r="U159" s="17">
        <f t="shared" si="65"/>
        <v>120694.30417082921</v>
      </c>
      <c r="V159" s="17">
        <f t="shared" si="66"/>
        <v>118.32872424165495</v>
      </c>
      <c r="W159" s="13">
        <f t="shared" si="67"/>
        <v>0.79745443720196296</v>
      </c>
      <c r="X159" s="13">
        <f t="shared" si="68"/>
        <v>0.20254556279803704</v>
      </c>
      <c r="Y159" s="7">
        <f t="shared" si="69"/>
        <v>6951801.672890733</v>
      </c>
      <c r="Z159" s="7">
        <f t="shared" si="70"/>
        <v>90522.807498141716</v>
      </c>
      <c r="AA159" s="7">
        <f t="shared" si="71"/>
        <v>85132.423938537482</v>
      </c>
      <c r="AB159" s="27">
        <v>216.9</v>
      </c>
      <c r="AC159" s="32">
        <f t="shared" si="36"/>
        <v>141.7724276921401</v>
      </c>
    </row>
    <row r="160" spans="1:29" x14ac:dyDescent="0.2">
      <c r="A160" s="127">
        <v>40969</v>
      </c>
      <c r="B160" s="7">
        <v>70</v>
      </c>
      <c r="C160" s="7">
        <v>8613640</v>
      </c>
      <c r="D160" s="7">
        <v>123052</v>
      </c>
      <c r="E160" s="7">
        <v>114000</v>
      </c>
      <c r="F160" s="7">
        <v>132</v>
      </c>
      <c r="G160" s="7">
        <f t="shared" si="55"/>
        <v>6017420.729071538</v>
      </c>
      <c r="H160" s="7">
        <f t="shared" si="56"/>
        <v>85963.153272450538</v>
      </c>
      <c r="I160" s="7">
        <f t="shared" si="57"/>
        <v>79639.497716894984</v>
      </c>
      <c r="J160" s="12">
        <v>42</v>
      </c>
      <c r="K160" s="7">
        <v>6354726</v>
      </c>
      <c r="L160" s="7">
        <v>151303</v>
      </c>
      <c r="M160" s="7">
        <v>131450</v>
      </c>
      <c r="N160" s="7">
        <v>171</v>
      </c>
      <c r="O160" s="7">
        <f t="shared" si="72"/>
        <v>4439361.2874429226</v>
      </c>
      <c r="P160" s="7">
        <f t="shared" si="73"/>
        <v>105699.07827245054</v>
      </c>
      <c r="Q160" s="7">
        <f t="shared" si="74"/>
        <v>91829.929604261808</v>
      </c>
      <c r="R160" s="7">
        <f t="shared" si="6"/>
        <v>112</v>
      </c>
      <c r="S160" s="7">
        <f t="shared" si="6"/>
        <v>14968366</v>
      </c>
      <c r="T160" s="17">
        <f t="shared" si="64"/>
        <v>135045.78504146676</v>
      </c>
      <c r="U160" s="17">
        <f t="shared" si="65"/>
        <v>121408.28816585591</v>
      </c>
      <c r="V160" s="17">
        <f t="shared" si="66"/>
        <v>148.55720564288714</v>
      </c>
      <c r="W160" s="13">
        <f t="shared" si="67"/>
        <v>0.57545626556699647</v>
      </c>
      <c r="X160" s="13">
        <f t="shared" si="68"/>
        <v>0.42454373443300353</v>
      </c>
      <c r="Y160" s="7">
        <f t="shared" si="69"/>
        <v>10456782.01651446</v>
      </c>
      <c r="Z160" s="7">
        <f t="shared" si="70"/>
        <v>94341.916574440198</v>
      </c>
      <c r="AA160" s="7">
        <f t="shared" si="71"/>
        <v>84814.869194708852</v>
      </c>
      <c r="AB160" s="27">
        <v>219</v>
      </c>
      <c r="AC160" s="32">
        <f t="shared" si="36"/>
        <v>143.14505147339179</v>
      </c>
    </row>
    <row r="161" spans="1:29" x14ac:dyDescent="0.2">
      <c r="A161" s="127">
        <v>41000</v>
      </c>
      <c r="B161" s="7">
        <v>80</v>
      </c>
      <c r="C161" s="7">
        <v>10032640</v>
      </c>
      <c r="D161" s="7">
        <v>125408</v>
      </c>
      <c r="E161" s="7">
        <v>110500</v>
      </c>
      <c r="F161" s="7">
        <v>91</v>
      </c>
      <c r="G161" s="7">
        <f t="shared" si="55"/>
        <v>6995944.9164387723</v>
      </c>
      <c r="H161" s="7">
        <f t="shared" si="56"/>
        <v>87449.31145548464</v>
      </c>
      <c r="I161" s="7">
        <f t="shared" si="57"/>
        <v>77053.68808872682</v>
      </c>
      <c r="J161" s="12">
        <v>56</v>
      </c>
      <c r="K161" s="7">
        <v>7871696</v>
      </c>
      <c r="L161" s="7">
        <v>140566</v>
      </c>
      <c r="M161" s="7">
        <v>119950</v>
      </c>
      <c r="N161" s="7">
        <v>124</v>
      </c>
      <c r="O161" s="7">
        <f t="shared" si="72"/>
        <v>5489078.8082649652</v>
      </c>
      <c r="P161" s="7">
        <f t="shared" si="73"/>
        <v>98019.264433302946</v>
      </c>
      <c r="Q161" s="7">
        <f t="shared" si="74"/>
        <v>83643.347386812515</v>
      </c>
      <c r="R161" s="7">
        <f t="shared" si="6"/>
        <v>136</v>
      </c>
      <c r="S161" s="7">
        <f t="shared" si="6"/>
        <v>17904336</v>
      </c>
      <c r="T161" s="17">
        <f t="shared" si="64"/>
        <v>132072.26099063377</v>
      </c>
      <c r="U161" s="17">
        <f t="shared" si="65"/>
        <v>114654.72135911658</v>
      </c>
      <c r="V161" s="17">
        <f t="shared" si="66"/>
        <v>105.50855077786744</v>
      </c>
      <c r="W161" s="13">
        <f t="shared" si="67"/>
        <v>0.56034694612522906</v>
      </c>
      <c r="X161" s="13">
        <f t="shared" si="68"/>
        <v>0.43965305387477094</v>
      </c>
      <c r="Y161" s="7">
        <f t="shared" si="69"/>
        <v>12485023.724703737</v>
      </c>
      <c r="Z161" s="7">
        <f t="shared" si="70"/>
        <v>92096.42356149519</v>
      </c>
      <c r="AA161" s="7">
        <f t="shared" si="71"/>
        <v>79950.851923124472</v>
      </c>
      <c r="AB161" s="27">
        <v>219.4</v>
      </c>
      <c r="AC161" s="32">
        <f t="shared" si="36"/>
        <v>143.40650362220165</v>
      </c>
    </row>
    <row r="162" spans="1:29" x14ac:dyDescent="0.2">
      <c r="A162" s="127">
        <v>41030</v>
      </c>
      <c r="B162" s="7">
        <v>105</v>
      </c>
      <c r="C162" s="7">
        <v>15967665</v>
      </c>
      <c r="D162" s="7">
        <v>152073</v>
      </c>
      <c r="E162" s="7">
        <v>128500</v>
      </c>
      <c r="F162" s="7">
        <v>112</v>
      </c>
      <c r="G162" s="7">
        <f t="shared" si="55"/>
        <v>11149793.158945689</v>
      </c>
      <c r="H162" s="7">
        <f t="shared" si="56"/>
        <v>106188.50627567322</v>
      </c>
      <c r="I162" s="7">
        <f t="shared" si="57"/>
        <v>89728.11121253614</v>
      </c>
      <c r="J162" s="12">
        <v>65</v>
      </c>
      <c r="K162" s="7">
        <v>7810465</v>
      </c>
      <c r="L162" s="7">
        <v>120161</v>
      </c>
      <c r="M162" s="7">
        <v>107200</v>
      </c>
      <c r="N162" s="7">
        <v>85</v>
      </c>
      <c r="O162" s="7">
        <f t="shared" si="72"/>
        <v>5453838.6937091146</v>
      </c>
      <c r="P162" s="7">
        <f t="shared" si="73"/>
        <v>83905.210672447909</v>
      </c>
      <c r="Q162" s="7">
        <f t="shared" si="74"/>
        <v>74854.891221664395</v>
      </c>
      <c r="R162" s="7">
        <f t="shared" si="6"/>
        <v>170</v>
      </c>
      <c r="S162" s="7">
        <f t="shared" si="6"/>
        <v>23778130</v>
      </c>
      <c r="T162" s="17">
        <f t="shared" si="64"/>
        <v>141590.78129398738</v>
      </c>
      <c r="U162" s="17">
        <f t="shared" si="65"/>
        <v>121503.53288925579</v>
      </c>
      <c r="V162" s="17">
        <f t="shared" si="66"/>
        <v>103.13123887370453</v>
      </c>
      <c r="W162" s="13">
        <f t="shared" si="67"/>
        <v>0.6715273656927605</v>
      </c>
      <c r="X162" s="13">
        <f t="shared" si="68"/>
        <v>0.3284726343072395</v>
      </c>
      <c r="Y162" s="7">
        <f t="shared" si="69"/>
        <v>16603631.852654804</v>
      </c>
      <c r="Z162" s="7">
        <f t="shared" si="70"/>
        <v>98869.053467834892</v>
      </c>
      <c r="AA162" s="7">
        <f t="shared" si="71"/>
        <v>84842.665461503391</v>
      </c>
      <c r="AB162" s="27">
        <v>219.1</v>
      </c>
      <c r="AC162" s="32">
        <f t="shared" si="36"/>
        <v>143.21041451059423</v>
      </c>
    </row>
    <row r="163" spans="1:29" x14ac:dyDescent="0.2">
      <c r="A163" s="127">
        <v>41061</v>
      </c>
      <c r="B163" s="7">
        <v>140</v>
      </c>
      <c r="C163" s="7">
        <v>22590400</v>
      </c>
      <c r="D163" s="7">
        <v>161360</v>
      </c>
      <c r="E163" s="7">
        <v>138750</v>
      </c>
      <c r="F163" s="7">
        <v>118</v>
      </c>
      <c r="G163" s="7">
        <f t="shared" si="55"/>
        <v>15781474.642313547</v>
      </c>
      <c r="H163" s="7">
        <f t="shared" si="56"/>
        <v>112724.81887366819</v>
      </c>
      <c r="I163" s="7">
        <f t="shared" si="57"/>
        <v>96929.651826484012</v>
      </c>
      <c r="J163" s="12">
        <v>79</v>
      </c>
      <c r="K163" s="7">
        <v>12214032</v>
      </c>
      <c r="L163" s="7">
        <v>154608</v>
      </c>
      <c r="M163" s="7">
        <v>137500</v>
      </c>
      <c r="N163" s="7">
        <v>139</v>
      </c>
      <c r="O163" s="7">
        <f t="shared" si="72"/>
        <v>8532626.0840182658</v>
      </c>
      <c r="P163" s="7">
        <f t="shared" si="73"/>
        <v>108007.92511415525</v>
      </c>
      <c r="Q163" s="7">
        <f t="shared" si="74"/>
        <v>96056.411719939133</v>
      </c>
      <c r="R163" s="7">
        <f t="shared" si="6"/>
        <v>219</v>
      </c>
      <c r="S163" s="7">
        <f t="shared" si="6"/>
        <v>34804432</v>
      </c>
      <c r="T163" s="17">
        <f t="shared" si="64"/>
        <v>158990.49878061505</v>
      </c>
      <c r="U163" s="17">
        <f t="shared" si="65"/>
        <v>138311.33345316481</v>
      </c>
      <c r="V163" s="17">
        <f t="shared" si="66"/>
        <v>125.36959798683111</v>
      </c>
      <c r="W163" s="13">
        <f t="shared" si="67"/>
        <v>0.64906676253185225</v>
      </c>
      <c r="X163" s="13">
        <f t="shared" si="68"/>
        <v>0.35093323746814775</v>
      </c>
      <c r="Y163" s="7">
        <f t="shared" si="69"/>
        <v>24314100.726331815</v>
      </c>
      <c r="Z163" s="7">
        <f t="shared" si="70"/>
        <v>111069.50407584899</v>
      </c>
      <c r="AA163" s="7">
        <f t="shared" si="71"/>
        <v>96623.202848807196</v>
      </c>
      <c r="AB163" s="27">
        <v>219</v>
      </c>
      <c r="AC163" s="32">
        <f t="shared" si="36"/>
        <v>143.14505147339179</v>
      </c>
    </row>
    <row r="164" spans="1:29" x14ac:dyDescent="0.2">
      <c r="A164" s="127">
        <v>41091</v>
      </c>
      <c r="B164" s="7">
        <v>100</v>
      </c>
      <c r="C164" s="7">
        <v>15397500</v>
      </c>
      <c r="D164" s="7">
        <v>153975</v>
      </c>
      <c r="E164" s="7">
        <v>139037</v>
      </c>
      <c r="F164" s="7">
        <v>76</v>
      </c>
      <c r="G164" s="7">
        <f t="shared" si="55"/>
        <v>10756571.632420093</v>
      </c>
      <c r="H164" s="7">
        <f t="shared" si="56"/>
        <v>107565.71632420091</v>
      </c>
      <c r="I164" s="7">
        <f t="shared" si="57"/>
        <v>97130.147754946738</v>
      </c>
      <c r="J164" s="12">
        <v>50</v>
      </c>
      <c r="K164" s="7">
        <v>8238350</v>
      </c>
      <c r="L164" s="7">
        <v>164767</v>
      </c>
      <c r="M164" s="7">
        <v>136545</v>
      </c>
      <c r="N164" s="7">
        <v>78</v>
      </c>
      <c r="O164" s="7">
        <f t="shared" ref="O164:O193" si="75">(K164/AC164)*100</f>
        <v>5755246.1054033488</v>
      </c>
      <c r="P164" s="7">
        <f t="shared" ref="P164:P193" si="76">(L164/AC164)*100</f>
        <v>115104.92210806697</v>
      </c>
      <c r="Q164" s="7">
        <f t="shared" ref="Q164:Q193" si="77">(M164/AC164)*100</f>
        <v>95389.256278538829</v>
      </c>
      <c r="R164" s="7">
        <f t="shared" si="6"/>
        <v>150</v>
      </c>
      <c r="S164" s="7">
        <f t="shared" si="6"/>
        <v>23635850</v>
      </c>
      <c r="T164" s="17">
        <f t="shared" si="64"/>
        <v>157736.58560830264</v>
      </c>
      <c r="U164" s="17">
        <f t="shared" si="65"/>
        <v>138168.40554708207</v>
      </c>
      <c r="V164" s="17">
        <f t="shared" si="66"/>
        <v>76.697106302502348</v>
      </c>
      <c r="W164" s="13">
        <f t="shared" si="67"/>
        <v>0.65144684874882863</v>
      </c>
      <c r="X164" s="13">
        <f t="shared" si="68"/>
        <v>0.34855315125117137</v>
      </c>
      <c r="Y164" s="7">
        <f t="shared" ref="Y164:Y193" si="78">(S164/AC164)*100</f>
        <v>16511817.73782344</v>
      </c>
      <c r="Z164" s="7">
        <f t="shared" ref="Z164:Z193" si="79">(T164/AC164)*100</f>
        <v>110193.53025809849</v>
      </c>
      <c r="AA164" s="7">
        <f t="shared" ref="AA164:AA193" si="80">(U164/AC164)*100</f>
        <v>96523.354544858448</v>
      </c>
      <c r="AB164" s="27">
        <v>219</v>
      </c>
      <c r="AC164" s="32">
        <f t="shared" si="36"/>
        <v>143.14505147339179</v>
      </c>
    </row>
    <row r="165" spans="1:29" x14ac:dyDescent="0.2">
      <c r="A165" s="127">
        <v>41122</v>
      </c>
      <c r="B165" s="7">
        <v>110</v>
      </c>
      <c r="C165" s="7">
        <v>17478450</v>
      </c>
      <c r="D165" s="7">
        <v>158895</v>
      </c>
      <c r="E165" s="7">
        <v>150000</v>
      </c>
      <c r="F165" s="7">
        <v>97</v>
      </c>
      <c r="G165" s="7">
        <f t="shared" si="55"/>
        <v>12127243.520408163</v>
      </c>
      <c r="H165" s="7">
        <f t="shared" si="56"/>
        <v>110247.66836734694</v>
      </c>
      <c r="I165" s="7">
        <f t="shared" si="57"/>
        <v>104075.96371882087</v>
      </c>
      <c r="J165" s="12">
        <v>67</v>
      </c>
      <c r="K165" s="7">
        <v>9324591</v>
      </c>
      <c r="L165" s="7">
        <v>139173</v>
      </c>
      <c r="M165" s="7">
        <v>133000</v>
      </c>
      <c r="N165" s="7">
        <v>122</v>
      </c>
      <c r="O165" s="7">
        <f t="shared" si="75"/>
        <v>6469771.9640589571</v>
      </c>
      <c r="P165" s="7">
        <f t="shared" si="76"/>
        <v>96563.760657596373</v>
      </c>
      <c r="Q165" s="7">
        <f t="shared" si="77"/>
        <v>92280.687830687835</v>
      </c>
      <c r="R165" s="7">
        <f t="shared" si="6"/>
        <v>177</v>
      </c>
      <c r="S165" s="7">
        <f t="shared" si="6"/>
        <v>26803041</v>
      </c>
      <c r="T165" s="17">
        <f t="shared" si="64"/>
        <v>152033.85377028672</v>
      </c>
      <c r="U165" s="17">
        <f t="shared" si="65"/>
        <v>144085.81858304809</v>
      </c>
      <c r="V165" s="17">
        <f t="shared" si="66"/>
        <v>105.69732561316457</v>
      </c>
      <c r="W165" s="13">
        <f t="shared" si="67"/>
        <v>0.65210697547341734</v>
      </c>
      <c r="X165" s="13">
        <f t="shared" si="68"/>
        <v>0.34789302452658266</v>
      </c>
      <c r="Y165" s="7">
        <f t="shared" si="78"/>
        <v>18597015.484467119</v>
      </c>
      <c r="Z165" s="7">
        <f t="shared" si="79"/>
        <v>105487.13232685918</v>
      </c>
      <c r="AA165" s="7">
        <f t="shared" si="80"/>
        <v>99972.469514972792</v>
      </c>
      <c r="AB165" s="27">
        <v>220.5</v>
      </c>
      <c r="AC165" s="32">
        <f t="shared" si="36"/>
        <v>144.12549703142872</v>
      </c>
    </row>
    <row r="166" spans="1:29" x14ac:dyDescent="0.2">
      <c r="A166" s="127">
        <v>41153</v>
      </c>
      <c r="B166" s="7">
        <v>79</v>
      </c>
      <c r="C166" s="7">
        <v>10922935</v>
      </c>
      <c r="D166" s="7">
        <v>138265</v>
      </c>
      <c r="E166" s="7">
        <v>137500</v>
      </c>
      <c r="F166" s="7">
        <v>103</v>
      </c>
      <c r="G166" s="7">
        <f t="shared" si="55"/>
        <v>7558200.047678275</v>
      </c>
      <c r="H166" s="7">
        <f t="shared" si="56"/>
        <v>95673.41832504145</v>
      </c>
      <c r="I166" s="7">
        <f t="shared" si="57"/>
        <v>95144.07131011608</v>
      </c>
      <c r="J166" s="12">
        <v>56</v>
      </c>
      <c r="K166" s="7">
        <v>8059744</v>
      </c>
      <c r="L166" s="7">
        <v>143924</v>
      </c>
      <c r="M166" s="7">
        <v>126500</v>
      </c>
      <c r="N166" s="7">
        <v>110</v>
      </c>
      <c r="O166" s="7">
        <f t="shared" si="75"/>
        <v>5576995.3300165832</v>
      </c>
      <c r="P166" s="7">
        <f t="shared" si="76"/>
        <v>99589.202321724704</v>
      </c>
      <c r="Q166" s="7">
        <f t="shared" si="77"/>
        <v>87532.54560530679</v>
      </c>
      <c r="R166" s="7">
        <f t="shared" si="6"/>
        <v>135</v>
      </c>
      <c r="S166" s="7">
        <f t="shared" si="6"/>
        <v>18982679</v>
      </c>
      <c r="T166" s="17">
        <f t="shared" si="64"/>
        <v>140667.721517653</v>
      </c>
      <c r="U166" s="17">
        <f t="shared" si="65"/>
        <v>132829.57471387467</v>
      </c>
      <c r="V166" s="17">
        <f t="shared" si="66"/>
        <v>105.97208881844338</v>
      </c>
      <c r="W166" s="13">
        <f t="shared" si="67"/>
        <v>0.57541588307951685</v>
      </c>
      <c r="X166" s="13">
        <f t="shared" si="68"/>
        <v>0.42458411692048315</v>
      </c>
      <c r="Y166" s="7">
        <f t="shared" si="78"/>
        <v>13135195.377694858</v>
      </c>
      <c r="Z166" s="7">
        <f t="shared" si="79"/>
        <v>97335.998015324556</v>
      </c>
      <c r="AA166" s="7">
        <f t="shared" si="80"/>
        <v>91912.338390322053</v>
      </c>
      <c r="AB166" s="27">
        <v>221.1</v>
      </c>
      <c r="AC166" s="32">
        <f t="shared" si="36"/>
        <v>144.51767525464351</v>
      </c>
    </row>
    <row r="167" spans="1:29" x14ac:dyDescent="0.2">
      <c r="A167" s="127">
        <v>41183</v>
      </c>
      <c r="B167" s="7">
        <v>93</v>
      </c>
      <c r="C167" s="7">
        <v>14281266</v>
      </c>
      <c r="D167" s="7">
        <v>153562</v>
      </c>
      <c r="E167" s="7">
        <v>132700</v>
      </c>
      <c r="F167" s="7">
        <v>102</v>
      </c>
      <c r="G167" s="7">
        <f t="shared" si="55"/>
        <v>9913406.022912886</v>
      </c>
      <c r="H167" s="7">
        <f t="shared" si="56"/>
        <v>106595.76368723535</v>
      </c>
      <c r="I167" s="7">
        <f t="shared" si="57"/>
        <v>92114.311101028448</v>
      </c>
      <c r="J167" s="12">
        <v>47</v>
      </c>
      <c r="K167" s="7">
        <v>6106616</v>
      </c>
      <c r="L167" s="7">
        <v>129928</v>
      </c>
      <c r="M167" s="7">
        <v>125000</v>
      </c>
      <c r="N167" s="7">
        <v>125</v>
      </c>
      <c r="O167" s="7">
        <f t="shared" si="75"/>
        <v>4238935.3880822752</v>
      </c>
      <c r="P167" s="7">
        <f t="shared" si="76"/>
        <v>90190.114640048414</v>
      </c>
      <c r="Q167" s="7">
        <f t="shared" si="77"/>
        <v>86769.320931639464</v>
      </c>
      <c r="R167" s="7">
        <f t="shared" si="6"/>
        <v>140</v>
      </c>
      <c r="S167" s="7">
        <f t="shared" si="6"/>
        <v>20387882</v>
      </c>
      <c r="T167" s="17">
        <f t="shared" si="64"/>
        <v>146483.1007526922</v>
      </c>
      <c r="U167" s="17">
        <f t="shared" si="65"/>
        <v>130393.68180569223</v>
      </c>
      <c r="V167" s="17">
        <f t="shared" si="66"/>
        <v>108.88900239858167</v>
      </c>
      <c r="W167" s="13">
        <f t="shared" si="67"/>
        <v>0.70047815658340573</v>
      </c>
      <c r="X167" s="13">
        <f t="shared" si="68"/>
        <v>0.29952184341659427</v>
      </c>
      <c r="Y167" s="7">
        <f t="shared" si="78"/>
        <v>14152341.410995161</v>
      </c>
      <c r="Z167" s="7">
        <f t="shared" si="79"/>
        <v>101681.91344217621</v>
      </c>
      <c r="AA167" s="7">
        <f t="shared" si="80"/>
        <v>90513.369792449492</v>
      </c>
      <c r="AB167" s="27">
        <v>220.4</v>
      </c>
      <c r="AC167" s="32">
        <f t="shared" si="36"/>
        <v>144.06013399422625</v>
      </c>
    </row>
    <row r="168" spans="1:29" x14ac:dyDescent="0.2">
      <c r="A168" s="127">
        <v>41214</v>
      </c>
      <c r="B168" s="7">
        <v>88</v>
      </c>
      <c r="C168" s="7">
        <v>13349952</v>
      </c>
      <c r="D168" s="7">
        <v>151704</v>
      </c>
      <c r="E168" s="7">
        <v>135450</v>
      </c>
      <c r="F168" s="7">
        <v>96</v>
      </c>
      <c r="G168" s="7">
        <f t="shared" si="55"/>
        <v>9304926.6806378122</v>
      </c>
      <c r="H168" s="7">
        <f t="shared" si="56"/>
        <v>105737.80318906606</v>
      </c>
      <c r="I168" s="7">
        <f t="shared" si="57"/>
        <v>94408.752847380412</v>
      </c>
      <c r="J168" s="12">
        <v>38</v>
      </c>
      <c r="K168" s="7">
        <v>5421650</v>
      </c>
      <c r="L168" s="7">
        <v>142675</v>
      </c>
      <c r="M168" s="7">
        <v>123750</v>
      </c>
      <c r="N168" s="7">
        <v>100</v>
      </c>
      <c r="O168" s="7">
        <f t="shared" si="75"/>
        <v>3778894.1666666665</v>
      </c>
      <c r="P168" s="7">
        <f t="shared" si="76"/>
        <v>99444.583333333343</v>
      </c>
      <c r="Q168" s="7">
        <f t="shared" si="77"/>
        <v>86253.843963553532</v>
      </c>
      <c r="R168" s="7">
        <f t="shared" si="6"/>
        <v>126</v>
      </c>
      <c r="S168" s="7">
        <f t="shared" si="6"/>
        <v>18771602</v>
      </c>
      <c r="T168" s="17">
        <f t="shared" si="64"/>
        <v>149096.22694738573</v>
      </c>
      <c r="U168" s="17">
        <f t="shared" si="65"/>
        <v>132070.78361772213</v>
      </c>
      <c r="V168" s="17">
        <f t="shared" si="66"/>
        <v>97.155287652060821</v>
      </c>
      <c r="W168" s="13">
        <f t="shared" si="67"/>
        <v>0.71117808698479756</v>
      </c>
      <c r="X168" s="13">
        <f t="shared" si="68"/>
        <v>0.28882191301520244</v>
      </c>
      <c r="Y168" s="7">
        <f t="shared" si="78"/>
        <v>13083820.847304482</v>
      </c>
      <c r="Z168" s="7">
        <f t="shared" si="79"/>
        <v>103920.18339130806</v>
      </c>
      <c r="AA168" s="7">
        <f t="shared" si="80"/>
        <v>92053.436463088874</v>
      </c>
      <c r="AB168" s="27">
        <v>219.5</v>
      </c>
      <c r="AC168" s="32">
        <f t="shared" si="36"/>
        <v>143.4718666594041</v>
      </c>
    </row>
    <row r="169" spans="1:29" x14ac:dyDescent="0.2">
      <c r="A169" s="127">
        <v>41244</v>
      </c>
      <c r="B169" s="7">
        <v>73</v>
      </c>
      <c r="C169" s="7">
        <v>9905151</v>
      </c>
      <c r="D169" s="7">
        <v>135687</v>
      </c>
      <c r="E169" s="7">
        <v>125000</v>
      </c>
      <c r="F169" s="7">
        <v>98</v>
      </c>
      <c r="G169" s="7">
        <f t="shared" si="55"/>
        <v>6919660.0916666677</v>
      </c>
      <c r="H169" s="7">
        <f t="shared" si="56"/>
        <v>94789.864269406389</v>
      </c>
      <c r="I169" s="7">
        <f t="shared" si="57"/>
        <v>87324.010654490106</v>
      </c>
      <c r="J169" s="12">
        <v>33</v>
      </c>
      <c r="K169" s="7">
        <v>5176413</v>
      </c>
      <c r="L169" s="7">
        <v>156861</v>
      </c>
      <c r="M169" s="7">
        <v>110500</v>
      </c>
      <c r="N169" s="7">
        <v>133</v>
      </c>
      <c r="O169" s="7">
        <f t="shared" si="75"/>
        <v>3616201.1517123291</v>
      </c>
      <c r="P169" s="7">
        <f t="shared" si="76"/>
        <v>109581.85308219178</v>
      </c>
      <c r="Q169" s="7">
        <f t="shared" si="77"/>
        <v>77194.425418569255</v>
      </c>
      <c r="R169" s="7">
        <f t="shared" si="6"/>
        <v>106</v>
      </c>
      <c r="S169" s="7">
        <f t="shared" si="6"/>
        <v>15081564</v>
      </c>
      <c r="T169" s="17">
        <f t="shared" si="64"/>
        <v>142954.50679584692</v>
      </c>
      <c r="U169" s="17">
        <f t="shared" si="65"/>
        <v>120023.19596959573</v>
      </c>
      <c r="V169" s="17">
        <f t="shared" si="66"/>
        <v>110.01297524580342</v>
      </c>
      <c r="W169" s="13">
        <f t="shared" si="67"/>
        <v>0.65677213583418803</v>
      </c>
      <c r="X169" s="13">
        <f t="shared" si="68"/>
        <v>0.34322786416581197</v>
      </c>
      <c r="Y169" s="7">
        <f t="shared" si="78"/>
        <v>10535861.243378997</v>
      </c>
      <c r="Z169" s="7">
        <f t="shared" si="79"/>
        <v>99866.886996383328</v>
      </c>
      <c r="AA169" s="7">
        <f t="shared" si="80"/>
        <v>83847.254749079453</v>
      </c>
      <c r="AB169" s="27">
        <v>219</v>
      </c>
      <c r="AC169" s="32">
        <f t="shared" si="36"/>
        <v>143.14505147339179</v>
      </c>
    </row>
    <row r="170" spans="1:29" x14ac:dyDescent="0.2">
      <c r="A170" s="127">
        <v>41275</v>
      </c>
      <c r="B170" s="7">
        <v>49</v>
      </c>
      <c r="C170" s="7">
        <v>8575931</v>
      </c>
      <c r="D170" s="7">
        <v>175019</v>
      </c>
      <c r="E170" s="7">
        <v>143500</v>
      </c>
      <c r="F170" s="7">
        <v>106</v>
      </c>
      <c r="G170" s="7">
        <f t="shared" si="55"/>
        <v>5982881.7916476671</v>
      </c>
      <c r="H170" s="7">
        <f t="shared" si="56"/>
        <v>122099.6284009728</v>
      </c>
      <c r="I170" s="7">
        <f t="shared" si="57"/>
        <v>100110.82611339109</v>
      </c>
      <c r="J170" s="12">
        <v>29</v>
      </c>
      <c r="K170" s="7">
        <v>3200295</v>
      </c>
      <c r="L170" s="7">
        <v>110355</v>
      </c>
      <c r="M170" s="7">
        <v>106105</v>
      </c>
      <c r="N170" s="7">
        <v>114</v>
      </c>
      <c r="O170" s="7">
        <f t="shared" si="75"/>
        <v>2232642.3432512539</v>
      </c>
      <c r="P170" s="7">
        <f t="shared" si="76"/>
        <v>76987.667008663935</v>
      </c>
      <c r="Q170" s="7">
        <f t="shared" si="77"/>
        <v>74022.712228302174</v>
      </c>
      <c r="R170" s="7">
        <f t="shared" si="6"/>
        <v>78</v>
      </c>
      <c r="S170" s="7">
        <f t="shared" si="6"/>
        <v>11776226</v>
      </c>
      <c r="T170" s="17">
        <f t="shared" si="64"/>
        <v>157445.97822884851</v>
      </c>
      <c r="U170" s="17">
        <f t="shared" si="65"/>
        <v>133337.5734700574</v>
      </c>
      <c r="V170" s="17">
        <f t="shared" si="66"/>
        <v>108.17407172722399</v>
      </c>
      <c r="W170" s="13">
        <f t="shared" si="67"/>
        <v>0.72824103409700192</v>
      </c>
      <c r="X170" s="13">
        <f t="shared" si="68"/>
        <v>0.27175896590299808</v>
      </c>
      <c r="Y170" s="7">
        <f t="shared" si="78"/>
        <v>8215524.1348989205</v>
      </c>
      <c r="Z170" s="7">
        <f t="shared" si="79"/>
        <v>109840.04842314296</v>
      </c>
      <c r="AA170" s="7">
        <f t="shared" si="80"/>
        <v>93021.147261619699</v>
      </c>
      <c r="AB170" s="27">
        <v>219.3</v>
      </c>
      <c r="AC170" s="32">
        <f t="shared" si="36"/>
        <v>143.34114058499918</v>
      </c>
    </row>
    <row r="171" spans="1:29" x14ac:dyDescent="0.2">
      <c r="A171" s="127">
        <v>41306</v>
      </c>
      <c r="B171" s="7">
        <v>58</v>
      </c>
      <c r="C171" s="7">
        <v>7534432</v>
      </c>
      <c r="D171" s="7">
        <v>129904</v>
      </c>
      <c r="E171" s="7">
        <v>117450</v>
      </c>
      <c r="F171" s="7">
        <v>144</v>
      </c>
      <c r="G171" s="7">
        <f t="shared" si="55"/>
        <v>5201738.7593261143</v>
      </c>
      <c r="H171" s="7">
        <f t="shared" si="56"/>
        <v>89685.15102286404</v>
      </c>
      <c r="I171" s="7">
        <f t="shared" si="57"/>
        <v>81086.964124548758</v>
      </c>
      <c r="J171" s="12">
        <v>28</v>
      </c>
      <c r="K171" s="7">
        <v>3784480</v>
      </c>
      <c r="L171" s="7">
        <v>135160</v>
      </c>
      <c r="M171" s="7">
        <v>113500</v>
      </c>
      <c r="N171" s="7">
        <v>145</v>
      </c>
      <c r="O171" s="7">
        <f t="shared" si="75"/>
        <v>2612788.3694344168</v>
      </c>
      <c r="P171" s="7">
        <f t="shared" si="76"/>
        <v>93313.870336943452</v>
      </c>
      <c r="Q171" s="7">
        <f t="shared" si="77"/>
        <v>78359.901474127575</v>
      </c>
      <c r="R171" s="7">
        <f t="shared" si="6"/>
        <v>86</v>
      </c>
      <c r="S171" s="7">
        <f t="shared" si="6"/>
        <v>11318912</v>
      </c>
      <c r="T171" s="17">
        <f t="shared" si="64"/>
        <v>131661.34442320958</v>
      </c>
      <c r="U171" s="17">
        <f t="shared" si="65"/>
        <v>116129.31688133982</v>
      </c>
      <c r="V171" s="17">
        <f t="shared" si="66"/>
        <v>144.33435015662283</v>
      </c>
      <c r="W171" s="13">
        <f t="shared" si="67"/>
        <v>0.6656498433771727</v>
      </c>
      <c r="X171" s="13">
        <f t="shared" si="68"/>
        <v>0.3343501566228273</v>
      </c>
      <c r="Y171" s="7">
        <f t="shared" si="78"/>
        <v>7814527.1287605315</v>
      </c>
      <c r="Z171" s="7">
        <f t="shared" si="79"/>
        <v>90898.413893866775</v>
      </c>
      <c r="AA171" s="7">
        <f t="shared" si="80"/>
        <v>80175.170300260157</v>
      </c>
      <c r="AB171" s="27">
        <v>221.6</v>
      </c>
      <c r="AC171" s="32">
        <f t="shared" si="36"/>
        <v>144.84449044065579</v>
      </c>
    </row>
    <row r="172" spans="1:29" x14ac:dyDescent="0.2">
      <c r="A172" s="127">
        <v>41334</v>
      </c>
      <c r="B172" s="7">
        <v>82</v>
      </c>
      <c r="C172" s="7">
        <v>10577344</v>
      </c>
      <c r="D172" s="7">
        <v>128992</v>
      </c>
      <c r="E172" s="7">
        <v>122900</v>
      </c>
      <c r="F172" s="7">
        <v>108</v>
      </c>
      <c r="G172" s="7">
        <f t="shared" si="55"/>
        <v>7286112.0552303782</v>
      </c>
      <c r="H172" s="7">
        <f t="shared" si="56"/>
        <v>88855.025063785099</v>
      </c>
      <c r="I172" s="7">
        <f t="shared" si="57"/>
        <v>84658.603481915066</v>
      </c>
      <c r="J172" s="7">
        <v>31</v>
      </c>
      <c r="K172" s="7">
        <v>3721147</v>
      </c>
      <c r="L172" s="7">
        <v>120037</v>
      </c>
      <c r="M172" s="7">
        <v>116900</v>
      </c>
      <c r="N172" s="7">
        <v>169</v>
      </c>
      <c r="O172" s="7">
        <f t="shared" si="75"/>
        <v>2563279.9704712592</v>
      </c>
      <c r="P172" s="7">
        <f t="shared" si="76"/>
        <v>82686.450660363203</v>
      </c>
      <c r="Q172" s="7">
        <f t="shared" si="77"/>
        <v>80525.555305417991</v>
      </c>
      <c r="R172" s="7">
        <f t="shared" si="6"/>
        <v>113</v>
      </c>
      <c r="S172" s="7">
        <f t="shared" si="6"/>
        <v>14298491</v>
      </c>
      <c r="T172" s="17">
        <f t="shared" si="64"/>
        <v>126661.48334722874</v>
      </c>
      <c r="U172" s="17">
        <f t="shared" si="65"/>
        <v>121338.51480551339</v>
      </c>
      <c r="V172" s="17">
        <f t="shared" si="66"/>
        <v>123.8750994772805</v>
      </c>
      <c r="W172" s="13">
        <f t="shared" si="67"/>
        <v>0.73975246758556545</v>
      </c>
      <c r="X172" s="13">
        <f t="shared" si="68"/>
        <v>0.26024753241443455</v>
      </c>
      <c r="Y172" s="7">
        <f t="shared" si="78"/>
        <v>9849392.0257016383</v>
      </c>
      <c r="Z172" s="7">
        <f t="shared" si="79"/>
        <v>87249.668796779719</v>
      </c>
      <c r="AA172" s="7">
        <f t="shared" si="80"/>
        <v>83582.987892631718</v>
      </c>
      <c r="AB172" s="27">
        <v>222.1</v>
      </c>
      <c r="AC172" s="32">
        <f t="shared" si="36"/>
        <v>145.1713056266681</v>
      </c>
    </row>
    <row r="173" spans="1:29" x14ac:dyDescent="0.2">
      <c r="A173" s="127">
        <v>41365</v>
      </c>
      <c r="B173" s="7">
        <v>111</v>
      </c>
      <c r="C173" s="7">
        <v>18173808</v>
      </c>
      <c r="D173" s="7">
        <v>163728</v>
      </c>
      <c r="E173" s="7">
        <v>138000</v>
      </c>
      <c r="F173" s="7">
        <v>90</v>
      </c>
      <c r="G173" s="7">
        <f t="shared" si="55"/>
        <v>12530154.013519604</v>
      </c>
      <c r="H173" s="7">
        <f t="shared" si="56"/>
        <v>112884.27039206852</v>
      </c>
      <c r="I173" s="7">
        <f t="shared" si="57"/>
        <v>95145.786390265886</v>
      </c>
      <c r="J173" s="12">
        <v>64</v>
      </c>
      <c r="K173" s="7">
        <v>10069696</v>
      </c>
      <c r="L173" s="7">
        <v>157339</v>
      </c>
      <c r="M173" s="7">
        <v>157950</v>
      </c>
      <c r="N173" s="7">
        <v>117</v>
      </c>
      <c r="O173" s="7">
        <f t="shared" si="75"/>
        <v>6942674.9610935859</v>
      </c>
      <c r="P173" s="7">
        <f t="shared" si="76"/>
        <v>108479.29626708728</v>
      </c>
      <c r="Q173" s="7">
        <f t="shared" si="77"/>
        <v>108900.55768364129</v>
      </c>
      <c r="R173" s="7">
        <f t="shared" si="6"/>
        <v>175</v>
      </c>
      <c r="S173" s="7">
        <f t="shared" si="6"/>
        <v>28243504</v>
      </c>
      <c r="T173" s="17">
        <f t="shared" si="64"/>
        <v>161450.12089038244</v>
      </c>
      <c r="U173" s="17">
        <f t="shared" si="65"/>
        <v>145112.80141444207</v>
      </c>
      <c r="V173" s="17">
        <f t="shared" si="66"/>
        <v>99.626347778944137</v>
      </c>
      <c r="W173" s="13">
        <f t="shared" si="67"/>
        <v>0.64346860077984658</v>
      </c>
      <c r="X173" s="13">
        <f t="shared" si="68"/>
        <v>0.35653139922015342</v>
      </c>
      <c r="Y173" s="7">
        <f t="shared" si="78"/>
        <v>19472828.974613193</v>
      </c>
      <c r="Z173" s="7">
        <f t="shared" si="79"/>
        <v>111313.75880376039</v>
      </c>
      <c r="AA173" s="7">
        <f t="shared" si="80"/>
        <v>100049.79424544623</v>
      </c>
      <c r="AB173" s="27">
        <v>221.9</v>
      </c>
      <c r="AC173" s="32">
        <f t="shared" si="36"/>
        <v>145.04057955226318</v>
      </c>
    </row>
    <row r="174" spans="1:29" x14ac:dyDescent="0.2">
      <c r="A174" s="127">
        <v>41395</v>
      </c>
      <c r="B174" s="7">
        <v>124</v>
      </c>
      <c r="C174" s="7">
        <v>20489140</v>
      </c>
      <c r="D174" s="7">
        <f>165235</f>
        <v>165235</v>
      </c>
      <c r="E174" s="7">
        <v>143900</v>
      </c>
      <c r="F174" s="7">
        <v>72</v>
      </c>
      <c r="G174" s="7">
        <f t="shared" si="55"/>
        <v>14050505.052293442</v>
      </c>
      <c r="H174" s="7">
        <f t="shared" si="56"/>
        <v>113310.52461526969</v>
      </c>
      <c r="I174" s="7">
        <f t="shared" si="57"/>
        <v>98679.967876886309</v>
      </c>
      <c r="J174" s="12">
        <v>73</v>
      </c>
      <c r="K174" s="7">
        <v>11269229</v>
      </c>
      <c r="L174" s="7">
        <v>154373</v>
      </c>
      <c r="M174" s="7">
        <v>139900</v>
      </c>
      <c r="N174" s="7">
        <v>100</v>
      </c>
      <c r="O174" s="7">
        <f t="shared" si="75"/>
        <v>7727916.3010234581</v>
      </c>
      <c r="P174" s="7">
        <f t="shared" si="76"/>
        <v>105861.86713730765</v>
      </c>
      <c r="Q174" s="7">
        <f t="shared" si="77"/>
        <v>95936.952786493363</v>
      </c>
      <c r="R174" s="7">
        <f t="shared" si="6"/>
        <v>197</v>
      </c>
      <c r="S174" s="7">
        <f t="shared" si="6"/>
        <v>31758369</v>
      </c>
      <c r="T174" s="17">
        <f t="shared" si="64"/>
        <v>161380.69736254402</v>
      </c>
      <c r="U174" s="17">
        <f t="shared" si="65"/>
        <v>142480.62874702414</v>
      </c>
      <c r="V174" s="17">
        <f t="shared" si="66"/>
        <v>81.935598770831092</v>
      </c>
      <c r="W174" s="13">
        <f t="shared" si="67"/>
        <v>0.64515718675603273</v>
      </c>
      <c r="X174" s="13">
        <f t="shared" si="68"/>
        <v>0.35484281324396727</v>
      </c>
      <c r="Y174" s="7">
        <f t="shared" si="78"/>
        <v>21778421.353316899</v>
      </c>
      <c r="Z174" s="7">
        <f t="shared" si="79"/>
        <v>110667.42204089892</v>
      </c>
      <c r="AA174" s="7">
        <f t="shared" si="80"/>
        <v>97706.628685440621</v>
      </c>
      <c r="AB174" s="27">
        <v>223.1</v>
      </c>
      <c r="AC174" s="32">
        <f t="shared" si="36"/>
        <v>145.82493599869272</v>
      </c>
    </row>
    <row r="175" spans="1:29" x14ac:dyDescent="0.2">
      <c r="A175" s="127">
        <v>41426</v>
      </c>
      <c r="B175" s="7">
        <v>129</v>
      </c>
      <c r="C175" s="7">
        <v>21429609</v>
      </c>
      <c r="D175" s="7">
        <v>166121</v>
      </c>
      <c r="E175" s="7">
        <v>152000</v>
      </c>
      <c r="F175" s="7">
        <v>79</v>
      </c>
      <c r="G175" s="7">
        <f t="shared" si="55"/>
        <v>14649470.942470958</v>
      </c>
      <c r="H175" s="7">
        <f t="shared" si="56"/>
        <v>113561.79025171287</v>
      </c>
      <c r="I175" s="7">
        <f t="shared" si="57"/>
        <v>103908.54929997021</v>
      </c>
      <c r="J175" s="12">
        <v>66</v>
      </c>
      <c r="K175" s="7">
        <v>11394174</v>
      </c>
      <c r="L175" s="7">
        <v>172639</v>
      </c>
      <c r="M175" s="7">
        <v>137875</v>
      </c>
      <c r="N175" s="7">
        <v>99</v>
      </c>
      <c r="O175" s="7">
        <f t="shared" si="75"/>
        <v>7789158.4921805188</v>
      </c>
      <c r="P175" s="7">
        <f t="shared" si="76"/>
        <v>118017.55291182606</v>
      </c>
      <c r="Q175" s="7">
        <f t="shared" si="77"/>
        <v>94252.573912719701</v>
      </c>
      <c r="R175" s="7">
        <f t="shared" si="6"/>
        <v>195</v>
      </c>
      <c r="S175" s="7">
        <f t="shared" si="6"/>
        <v>32823783</v>
      </c>
      <c r="T175" s="17">
        <f t="shared" si="64"/>
        <v>168383.60410422529</v>
      </c>
      <c r="U175" s="17">
        <f t="shared" si="65"/>
        <v>147096.76542310801</v>
      </c>
      <c r="V175" s="17">
        <f t="shared" si="66"/>
        <v>85.942633029227622</v>
      </c>
      <c r="W175" s="13">
        <f t="shared" si="67"/>
        <v>0.65286834853861908</v>
      </c>
      <c r="X175" s="13">
        <f t="shared" si="68"/>
        <v>0.34713165146138092</v>
      </c>
      <c r="Y175" s="7">
        <f t="shared" si="78"/>
        <v>22438629.434651475</v>
      </c>
      <c r="Z175" s="7">
        <f t="shared" si="79"/>
        <v>115108.52650243792</v>
      </c>
      <c r="AA175" s="7">
        <f t="shared" si="80"/>
        <v>100556.65461732351</v>
      </c>
      <c r="AB175" s="27">
        <v>223.8</v>
      </c>
      <c r="AC175" s="32">
        <f t="shared" si="36"/>
        <v>146.28247725910995</v>
      </c>
    </row>
    <row r="176" spans="1:29" x14ac:dyDescent="0.2">
      <c r="A176" s="127">
        <v>41456</v>
      </c>
      <c r="B176" s="7">
        <v>137</v>
      </c>
      <c r="C176" s="7">
        <v>22583491</v>
      </c>
      <c r="D176" s="7">
        <v>164843</v>
      </c>
      <c r="E176" s="7">
        <v>147919</v>
      </c>
      <c r="F176" s="7">
        <v>66</v>
      </c>
      <c r="G176" s="7">
        <f t="shared" si="55"/>
        <v>15500609.812658891</v>
      </c>
      <c r="H176" s="7">
        <f t="shared" si="56"/>
        <v>113143.13731867803</v>
      </c>
      <c r="I176" s="7">
        <f t="shared" si="57"/>
        <v>101527.02710483028</v>
      </c>
      <c r="J176" s="12">
        <v>54</v>
      </c>
      <c r="K176" s="7">
        <v>8644968</v>
      </c>
      <c r="L176" s="7">
        <v>160092</v>
      </c>
      <c r="M176" s="7">
        <v>145000</v>
      </c>
      <c r="N176" s="7">
        <v>113</v>
      </c>
      <c r="O176" s="7">
        <f t="shared" si="75"/>
        <v>5933638.6837146711</v>
      </c>
      <c r="P176" s="7">
        <f t="shared" si="76"/>
        <v>109882.19784656797</v>
      </c>
      <c r="Q176" s="7">
        <f t="shared" si="77"/>
        <v>99523.515776880522</v>
      </c>
      <c r="R176" s="7">
        <f t="shared" si="6"/>
        <v>191</v>
      </c>
      <c r="S176" s="7">
        <f t="shared" si="6"/>
        <v>31228459</v>
      </c>
      <c r="T176" s="17">
        <f t="shared" si="64"/>
        <v>163527.7816292184</v>
      </c>
      <c r="U176" s="17">
        <f t="shared" si="65"/>
        <v>147110.93381934089</v>
      </c>
      <c r="V176" s="17">
        <f t="shared" si="66"/>
        <v>79.011000510784086</v>
      </c>
      <c r="W176" s="13">
        <f t="shared" si="67"/>
        <v>0.72317020189821091</v>
      </c>
      <c r="X176" s="13">
        <f t="shared" si="68"/>
        <v>0.27682979810178909</v>
      </c>
      <c r="Y176" s="7">
        <f t="shared" si="78"/>
        <v>21434248.496373564</v>
      </c>
      <c r="Z176" s="7">
        <f t="shared" si="79"/>
        <v>112240.41210299166</v>
      </c>
      <c r="AA176" s="7">
        <f t="shared" si="80"/>
        <v>100972.3954684193</v>
      </c>
      <c r="AB176" s="27">
        <v>222.9</v>
      </c>
      <c r="AC176" s="32">
        <f t="shared" si="36"/>
        <v>145.6942099242878</v>
      </c>
    </row>
    <row r="177" spans="1:29" x14ac:dyDescent="0.2">
      <c r="A177" s="127">
        <v>41487</v>
      </c>
      <c r="B177" s="7">
        <v>145</v>
      </c>
      <c r="C177" s="7">
        <v>23690226</v>
      </c>
      <c r="D177" s="7">
        <v>161158</v>
      </c>
      <c r="E177" s="7">
        <v>152000</v>
      </c>
      <c r="F177" s="7">
        <v>80</v>
      </c>
      <c r="G177" s="7">
        <f t="shared" si="55"/>
        <v>16252946.903363228</v>
      </c>
      <c r="H177" s="7">
        <f t="shared" si="56"/>
        <v>110564.26464872946</v>
      </c>
      <c r="I177" s="7">
        <f t="shared" si="57"/>
        <v>104281.31539611361</v>
      </c>
      <c r="J177" s="12">
        <v>77</v>
      </c>
      <c r="K177" s="7">
        <v>14083146</v>
      </c>
      <c r="L177" s="7">
        <v>182898</v>
      </c>
      <c r="M177" s="7">
        <v>142000</v>
      </c>
      <c r="N177" s="7">
        <v>100</v>
      </c>
      <c r="O177" s="7">
        <f t="shared" si="75"/>
        <v>9661901.2486547083</v>
      </c>
      <c r="P177" s="7">
        <f t="shared" si="76"/>
        <v>125479.2369955157</v>
      </c>
      <c r="Q177" s="7">
        <f t="shared" si="77"/>
        <v>97420.702541106133</v>
      </c>
      <c r="R177" s="7">
        <f t="shared" si="6"/>
        <v>222</v>
      </c>
      <c r="S177" s="7">
        <f t="shared" si="6"/>
        <v>37773372</v>
      </c>
      <c r="T177" s="17">
        <f t="shared" si="64"/>
        <v>169263.38159103191</v>
      </c>
      <c r="U177" s="17">
        <f t="shared" si="65"/>
        <v>148271.67360118128</v>
      </c>
      <c r="V177" s="17">
        <f t="shared" si="66"/>
        <v>87.456652797637446</v>
      </c>
      <c r="W177" s="13">
        <f t="shared" si="67"/>
        <v>0.62716736011812768</v>
      </c>
      <c r="X177" s="13">
        <f t="shared" si="68"/>
        <v>0.37283263988187232</v>
      </c>
      <c r="Y177" s="7">
        <f t="shared" si="78"/>
        <v>25914848.152017936</v>
      </c>
      <c r="Z177" s="7">
        <f t="shared" si="79"/>
        <v>116125.0531625469</v>
      </c>
      <c r="AA177" s="7">
        <f t="shared" si="80"/>
        <v>101723.45499417365</v>
      </c>
      <c r="AB177" s="27">
        <v>223</v>
      </c>
      <c r="AC177" s="32">
        <f t="shared" si="36"/>
        <v>145.75957296149028</v>
      </c>
    </row>
    <row r="178" spans="1:29" x14ac:dyDescent="0.2">
      <c r="A178" s="127">
        <v>41518</v>
      </c>
      <c r="B178" s="7">
        <v>98</v>
      </c>
      <c r="C178" s="7">
        <v>16446752</v>
      </c>
      <c r="D178" s="7">
        <v>167824</v>
      </c>
      <c r="E178" s="7">
        <v>154500</v>
      </c>
      <c r="F178" s="7">
        <v>72</v>
      </c>
      <c r="G178" s="7">
        <f t="shared" si="55"/>
        <v>11268320.64367816</v>
      </c>
      <c r="H178" s="7">
        <f t="shared" si="56"/>
        <v>114982.86371100164</v>
      </c>
      <c r="I178" s="7">
        <f t="shared" si="57"/>
        <v>105854.06403940886</v>
      </c>
      <c r="J178" s="12">
        <v>80</v>
      </c>
      <c r="K178" s="7">
        <v>11587680</v>
      </c>
      <c r="L178" s="7">
        <v>144846</v>
      </c>
      <c r="M178" s="7">
        <v>123000</v>
      </c>
      <c r="N178" s="7">
        <v>125</v>
      </c>
      <c r="O178" s="7">
        <f t="shared" si="75"/>
        <v>7939178.1280788174</v>
      </c>
      <c r="P178" s="7">
        <f t="shared" si="76"/>
        <v>99239.726600985217</v>
      </c>
      <c r="Q178" s="7">
        <f t="shared" si="77"/>
        <v>84272.167487684725</v>
      </c>
      <c r="R178" s="7">
        <f t="shared" si="6"/>
        <v>178</v>
      </c>
      <c r="S178" s="7">
        <f t="shared" si="6"/>
        <v>28034432</v>
      </c>
      <c r="T178" s="17">
        <f t="shared" si="64"/>
        <v>158326.33259443246</v>
      </c>
      <c r="U178" s="17">
        <f t="shared" si="65"/>
        <v>141479.8710385857</v>
      </c>
      <c r="V178" s="17">
        <f t="shared" si="66"/>
        <v>93.906883649363749</v>
      </c>
      <c r="W178" s="13">
        <f t="shared" si="67"/>
        <v>0.58666257265351407</v>
      </c>
      <c r="X178" s="13">
        <f t="shared" si="68"/>
        <v>0.41333742734648593</v>
      </c>
      <c r="Y178" s="7">
        <f t="shared" si="78"/>
        <v>19207498.771756977</v>
      </c>
      <c r="Z178" s="7">
        <f t="shared" si="79"/>
        <v>108475.63591958447</v>
      </c>
      <c r="AA178" s="7">
        <f t="shared" si="80"/>
        <v>96933.458441461204</v>
      </c>
      <c r="AB178" s="27">
        <v>223.3</v>
      </c>
      <c r="AC178" s="32">
        <f t="shared" si="36"/>
        <v>145.95566207309767</v>
      </c>
    </row>
    <row r="179" spans="1:29" x14ac:dyDescent="0.2">
      <c r="A179" s="127">
        <v>41548</v>
      </c>
      <c r="B179" s="7">
        <v>88</v>
      </c>
      <c r="C179" s="7">
        <v>16275512</v>
      </c>
      <c r="D179" s="7">
        <v>184949</v>
      </c>
      <c r="E179" s="7">
        <v>160000</v>
      </c>
      <c r="F179" s="7">
        <v>69</v>
      </c>
      <c r="G179" s="7">
        <f t="shared" si="55"/>
        <v>11206200.300330034</v>
      </c>
      <c r="H179" s="7">
        <f t="shared" si="56"/>
        <v>127343.1852310231</v>
      </c>
      <c r="I179" s="7">
        <f t="shared" si="57"/>
        <v>110165.01650165017</v>
      </c>
      <c r="J179" s="12">
        <v>52</v>
      </c>
      <c r="K179" s="7">
        <v>6592664</v>
      </c>
      <c r="L179" s="7">
        <v>126782</v>
      </c>
      <c r="M179" s="7">
        <v>118750</v>
      </c>
      <c r="N179" s="7">
        <v>107</v>
      </c>
      <c r="O179" s="7">
        <f t="shared" si="75"/>
        <v>4539255.8646864686</v>
      </c>
      <c r="P179" s="7">
        <f t="shared" si="76"/>
        <v>87293.382013201321</v>
      </c>
      <c r="Q179" s="7">
        <f t="shared" si="77"/>
        <v>81763.098184818489</v>
      </c>
      <c r="R179" s="7">
        <f t="shared" si="6"/>
        <v>140</v>
      </c>
      <c r="S179" s="7">
        <f t="shared" si="6"/>
        <v>22868176</v>
      </c>
      <c r="T179" s="17">
        <f t="shared" si="64"/>
        <v>168180.0418247612</v>
      </c>
      <c r="U179" s="17">
        <f t="shared" si="65"/>
        <v>148108.04193565767</v>
      </c>
      <c r="V179" s="17">
        <f t="shared" si="66"/>
        <v>79.9550159138184</v>
      </c>
      <c r="W179" s="13">
        <f t="shared" si="67"/>
        <v>0.71171010753109476</v>
      </c>
      <c r="X179" s="13">
        <f t="shared" si="68"/>
        <v>0.28828989246890524</v>
      </c>
      <c r="Y179" s="7">
        <f t="shared" si="78"/>
        <v>15745456.165016504</v>
      </c>
      <c r="Z179" s="7">
        <f t="shared" si="79"/>
        <v>115797.23176795646</v>
      </c>
      <c r="AA179" s="7">
        <f t="shared" si="80"/>
        <v>101977.03052418014</v>
      </c>
      <c r="AB179" s="27">
        <v>222.2</v>
      </c>
      <c r="AC179" s="32">
        <f t="shared" si="36"/>
        <v>145.23666866387057</v>
      </c>
    </row>
    <row r="180" spans="1:29" x14ac:dyDescent="0.2">
      <c r="A180" s="127">
        <v>41579</v>
      </c>
      <c r="B180" s="7">
        <v>73</v>
      </c>
      <c r="C180" s="7">
        <v>11621016</v>
      </c>
      <c r="D180" s="7">
        <v>159192</v>
      </c>
      <c r="E180" s="7">
        <v>143000</v>
      </c>
      <c r="F180" s="7">
        <v>69</v>
      </c>
      <c r="G180" s="7">
        <f t="shared" si="55"/>
        <v>8019479.5047361301</v>
      </c>
      <c r="H180" s="7">
        <f t="shared" si="56"/>
        <v>109855.88362652234</v>
      </c>
      <c r="I180" s="7">
        <f t="shared" si="57"/>
        <v>98682.040294692531</v>
      </c>
      <c r="J180" s="12">
        <v>42</v>
      </c>
      <c r="K180" s="7">
        <v>6357792</v>
      </c>
      <c r="L180" s="7">
        <v>151376</v>
      </c>
      <c r="M180" s="7">
        <v>147450</v>
      </c>
      <c r="N180" s="7">
        <v>71</v>
      </c>
      <c r="O180" s="7">
        <f t="shared" si="75"/>
        <v>4387411.7925124047</v>
      </c>
      <c r="P180" s="7">
        <f t="shared" si="76"/>
        <v>104462.18553600964</v>
      </c>
      <c r="Q180" s="7">
        <f t="shared" si="77"/>
        <v>101752.91497519171</v>
      </c>
      <c r="R180" s="7">
        <f t="shared" si="6"/>
        <v>115</v>
      </c>
      <c r="S180" s="7">
        <f t="shared" si="6"/>
        <v>17978808</v>
      </c>
      <c r="T180" s="17">
        <f t="shared" si="64"/>
        <v>156428.05134044483</v>
      </c>
      <c r="U180" s="17">
        <f t="shared" si="65"/>
        <v>144573.64016568841</v>
      </c>
      <c r="V180" s="17">
        <f t="shared" si="66"/>
        <v>69.707254007050963</v>
      </c>
      <c r="W180" s="13">
        <f t="shared" si="67"/>
        <v>0.64637299647451596</v>
      </c>
      <c r="X180" s="13">
        <f t="shared" si="68"/>
        <v>0.35362700352548404</v>
      </c>
      <c r="Y180" s="7">
        <f t="shared" si="78"/>
        <v>12406891.297248535</v>
      </c>
      <c r="Z180" s="7">
        <f t="shared" si="79"/>
        <v>107948.5263328532</v>
      </c>
      <c r="AA180" s="7">
        <f t="shared" si="80"/>
        <v>99767.98450615973</v>
      </c>
      <c r="AB180" s="27">
        <v>221.7</v>
      </c>
      <c r="AC180" s="32">
        <f t="shared" si="36"/>
        <v>144.90985347785826</v>
      </c>
    </row>
    <row r="181" spans="1:29" x14ac:dyDescent="0.2">
      <c r="A181" s="127">
        <v>41609</v>
      </c>
      <c r="B181" s="7">
        <v>71</v>
      </c>
      <c r="C181" s="7">
        <v>10364225</v>
      </c>
      <c r="D181" s="7">
        <v>145975</v>
      </c>
      <c r="E181" s="7">
        <v>135000</v>
      </c>
      <c r="F181" s="7">
        <v>69</v>
      </c>
      <c r="G181" s="7">
        <f t="shared" si="55"/>
        <v>7168354.6856163358</v>
      </c>
      <c r="H181" s="7">
        <f t="shared" si="56"/>
        <v>100962.74205093431</v>
      </c>
      <c r="I181" s="7">
        <f t="shared" si="57"/>
        <v>93371.948462929475</v>
      </c>
      <c r="J181" s="12">
        <v>53</v>
      </c>
      <c r="K181" s="7">
        <v>6989216</v>
      </c>
      <c r="L181" s="7">
        <v>131872</v>
      </c>
      <c r="M181" s="7">
        <v>122000</v>
      </c>
      <c r="N181" s="7">
        <v>84</v>
      </c>
      <c r="O181" s="7">
        <f t="shared" si="75"/>
        <v>4834049.749246534</v>
      </c>
      <c r="P181" s="7">
        <f t="shared" si="76"/>
        <v>91208.485834840263</v>
      </c>
      <c r="Q181" s="7">
        <f t="shared" si="77"/>
        <v>84380.575647980717</v>
      </c>
      <c r="R181" s="7">
        <f t="shared" si="6"/>
        <v>124</v>
      </c>
      <c r="S181" s="7">
        <f t="shared" si="6"/>
        <v>17353441</v>
      </c>
      <c r="T181" s="17">
        <f t="shared" si="64"/>
        <v>140294.92114716614</v>
      </c>
      <c r="U181" s="17">
        <f t="shared" si="65"/>
        <v>129764.16187429341</v>
      </c>
      <c r="V181" s="17">
        <f t="shared" si="66"/>
        <v>75.041351683507614</v>
      </c>
      <c r="W181" s="13">
        <f t="shared" si="67"/>
        <v>0.59724322109949257</v>
      </c>
      <c r="X181" s="13">
        <f t="shared" si="68"/>
        <v>0.40275677890050743</v>
      </c>
      <c r="Y181" s="7">
        <f t="shared" si="78"/>
        <v>12002404.434862869</v>
      </c>
      <c r="Z181" s="7">
        <f t="shared" si="79"/>
        <v>97034.149236770027</v>
      </c>
      <c r="AA181" s="7">
        <f t="shared" si="80"/>
        <v>89750.612110087124</v>
      </c>
      <c r="AB181" s="27">
        <v>221.2</v>
      </c>
      <c r="AC181" s="32">
        <f t="shared" si="36"/>
        <v>144.58303829184595</v>
      </c>
    </row>
    <row r="182" spans="1:29" x14ac:dyDescent="0.2">
      <c r="A182" s="127">
        <v>41640</v>
      </c>
      <c r="B182" s="7">
        <v>53</v>
      </c>
      <c r="C182" s="7">
        <v>8082076</v>
      </c>
      <c r="D182" s="7">
        <v>152492</v>
      </c>
      <c r="E182" s="7">
        <v>119500</v>
      </c>
      <c r="F182" s="7">
        <v>72</v>
      </c>
      <c r="G182" s="7">
        <f t="shared" si="55"/>
        <v>5564762.7244224418</v>
      </c>
      <c r="H182" s="7">
        <f t="shared" si="56"/>
        <v>104995.52310231024</v>
      </c>
      <c r="I182" s="7">
        <f t="shared" si="57"/>
        <v>82279.496699669966</v>
      </c>
      <c r="J182" s="12">
        <v>27</v>
      </c>
      <c r="K182" s="7">
        <v>4216995</v>
      </c>
      <c r="L182" s="7">
        <v>156185</v>
      </c>
      <c r="M182" s="7">
        <v>145000</v>
      </c>
      <c r="N182" s="7">
        <v>148</v>
      </c>
      <c r="O182" s="7">
        <f t="shared" si="75"/>
        <v>2903533.2735148515</v>
      </c>
      <c r="P182" s="7">
        <f t="shared" si="76"/>
        <v>107538.26938943894</v>
      </c>
      <c r="Q182" s="7">
        <f t="shared" si="77"/>
        <v>99837.046204620463</v>
      </c>
      <c r="R182" s="7">
        <f t="shared" si="6"/>
        <v>80</v>
      </c>
      <c r="S182" s="7">
        <f t="shared" si="6"/>
        <v>12299071</v>
      </c>
      <c r="T182" s="17">
        <f t="shared" si="64"/>
        <v>153758.22267120826</v>
      </c>
      <c r="U182" s="17">
        <f t="shared" si="65"/>
        <v>128243.21097097496</v>
      </c>
      <c r="V182" s="17">
        <f t="shared" si="66"/>
        <v>98.058197403690087</v>
      </c>
      <c r="W182" s="13">
        <f t="shared" si="67"/>
        <v>0.65712898153039367</v>
      </c>
      <c r="X182" s="13">
        <f t="shared" si="68"/>
        <v>0.34287101846960633</v>
      </c>
      <c r="Y182" s="7">
        <f t="shared" si="78"/>
        <v>8468295.9979372937</v>
      </c>
      <c r="Z182" s="7">
        <f t="shared" si="79"/>
        <v>105867.35711148787</v>
      </c>
      <c r="AA182" s="7">
        <f t="shared" si="80"/>
        <v>88299.471580262878</v>
      </c>
      <c r="AB182" s="27">
        <v>222.2</v>
      </c>
      <c r="AC182" s="32">
        <f t="shared" si="36"/>
        <v>145.23666866387057</v>
      </c>
    </row>
    <row r="183" spans="1:29" x14ac:dyDescent="0.2">
      <c r="A183" s="127">
        <v>41671</v>
      </c>
      <c r="B183" s="7">
        <v>42</v>
      </c>
      <c r="C183" s="7">
        <v>6401850</v>
      </c>
      <c r="D183" s="7">
        <v>152425</v>
      </c>
      <c r="E183" s="7">
        <v>141000</v>
      </c>
      <c r="F183" s="7">
        <v>88</v>
      </c>
      <c r="G183" s="7">
        <f t="shared" si="55"/>
        <v>4382235.7997762859</v>
      </c>
      <c r="H183" s="7">
        <f t="shared" si="56"/>
        <v>104338.9476137211</v>
      </c>
      <c r="I183" s="7">
        <f t="shared" si="57"/>
        <v>96518.2326621924</v>
      </c>
      <c r="J183" s="12">
        <v>41</v>
      </c>
      <c r="K183" s="7">
        <v>5352632</v>
      </c>
      <c r="L183" s="7">
        <v>130552</v>
      </c>
      <c r="M183" s="7">
        <v>116500</v>
      </c>
      <c r="N183" s="7">
        <v>141</v>
      </c>
      <c r="O183" s="7">
        <f t="shared" si="75"/>
        <v>3664018.3030574196</v>
      </c>
      <c r="P183" s="7">
        <f t="shared" si="76"/>
        <v>89366.300074571205</v>
      </c>
      <c r="Q183" s="7">
        <f t="shared" si="77"/>
        <v>79747.334079045497</v>
      </c>
      <c r="R183" s="7">
        <f t="shared" si="6"/>
        <v>83</v>
      </c>
      <c r="S183" s="7">
        <f t="shared" si="6"/>
        <v>11754482</v>
      </c>
      <c r="T183" s="17">
        <f t="shared" si="64"/>
        <v>142464.70402643009</v>
      </c>
      <c r="U183" s="17">
        <f t="shared" si="65"/>
        <v>129843.44848203435</v>
      </c>
      <c r="V183" s="17">
        <f t="shared" si="66"/>
        <v>112.13458083478284</v>
      </c>
      <c r="W183" s="13">
        <f t="shared" si="67"/>
        <v>0.54463055028711604</v>
      </c>
      <c r="X183" s="13">
        <f t="shared" si="68"/>
        <v>0.45536944971288396</v>
      </c>
      <c r="Y183" s="7">
        <f t="shared" si="78"/>
        <v>8046254.102833706</v>
      </c>
      <c r="Z183" s="7">
        <f t="shared" si="79"/>
        <v>97520.861343073455</v>
      </c>
      <c r="AA183" s="7">
        <f t="shared" si="80"/>
        <v>88881.2778031942</v>
      </c>
      <c r="AB183" s="27">
        <v>223.5</v>
      </c>
      <c r="AC183" s="32">
        <f t="shared" si="36"/>
        <v>146.08638814750259</v>
      </c>
    </row>
    <row r="184" spans="1:29" x14ac:dyDescent="0.2">
      <c r="A184" s="127">
        <v>41699</v>
      </c>
      <c r="B184" s="7">
        <v>76</v>
      </c>
      <c r="C184" s="7">
        <v>11799228</v>
      </c>
      <c r="D184" s="7">
        <v>155253</v>
      </c>
      <c r="E184" s="7">
        <v>149000</v>
      </c>
      <c r="F184" s="7">
        <v>86</v>
      </c>
      <c r="G184" s="7">
        <f t="shared" si="55"/>
        <v>8005248.5902439021</v>
      </c>
      <c r="H184" s="7">
        <f t="shared" si="56"/>
        <v>105332.21829268293</v>
      </c>
      <c r="I184" s="7">
        <f t="shared" si="57"/>
        <v>101089.83739837399</v>
      </c>
      <c r="J184" s="12">
        <v>47</v>
      </c>
      <c r="K184" s="7">
        <v>7171495</v>
      </c>
      <c r="L184" s="7">
        <v>152585</v>
      </c>
      <c r="M184" s="7">
        <v>119000</v>
      </c>
      <c r="N184" s="7">
        <v>148</v>
      </c>
      <c r="O184" s="7">
        <f t="shared" si="75"/>
        <v>4865538.6808943087</v>
      </c>
      <c r="P184" s="7">
        <f t="shared" si="76"/>
        <v>103522.09959349594</v>
      </c>
      <c r="Q184" s="7">
        <f t="shared" si="77"/>
        <v>80736.17886178862</v>
      </c>
      <c r="R184" s="7">
        <f t="shared" si="6"/>
        <v>123</v>
      </c>
      <c r="S184" s="7">
        <f t="shared" si="6"/>
        <v>18970723</v>
      </c>
      <c r="T184" s="17">
        <f t="shared" si="64"/>
        <v>154244.41700292603</v>
      </c>
      <c r="U184" s="17">
        <f t="shared" si="65"/>
        <v>137659.11172705435</v>
      </c>
      <c r="V184" s="17">
        <f t="shared" si="66"/>
        <v>109.43783576408764</v>
      </c>
      <c r="W184" s="13">
        <f t="shared" si="67"/>
        <v>0.62197039090181228</v>
      </c>
      <c r="X184" s="13">
        <f t="shared" si="68"/>
        <v>0.37802960909818772</v>
      </c>
      <c r="Y184" s="7">
        <f t="shared" si="78"/>
        <v>12870787.27113821</v>
      </c>
      <c r="Z184" s="7">
        <f t="shared" si="79"/>
        <v>104647.93982840795</v>
      </c>
      <c r="AA184" s="7">
        <f t="shared" si="80"/>
        <v>93395.551818070613</v>
      </c>
      <c r="AB184" s="27">
        <v>225.5</v>
      </c>
      <c r="AC184" s="32">
        <f t="shared" si="36"/>
        <v>147.39364889155183</v>
      </c>
    </row>
    <row r="185" spans="1:29" x14ac:dyDescent="0.2">
      <c r="A185" s="127">
        <v>41730</v>
      </c>
      <c r="B185" s="7">
        <v>91</v>
      </c>
      <c r="C185" s="7">
        <v>13489658</v>
      </c>
      <c r="D185" s="7">
        <v>148238</v>
      </c>
      <c r="E185" s="7">
        <v>132500</v>
      </c>
      <c r="F185" s="7">
        <v>82</v>
      </c>
      <c r="G185" s="7">
        <f t="shared" si="55"/>
        <v>9123807.5162835252</v>
      </c>
      <c r="H185" s="7">
        <f t="shared" si="56"/>
        <v>100261.62105806073</v>
      </c>
      <c r="I185" s="7">
        <f t="shared" si="57"/>
        <v>89617.134541703519</v>
      </c>
      <c r="J185" s="12">
        <v>32</v>
      </c>
      <c r="K185" s="7">
        <v>4125792</v>
      </c>
      <c r="L185" s="7">
        <v>128931</v>
      </c>
      <c r="M185" s="7">
        <v>117750</v>
      </c>
      <c r="N185" s="7">
        <v>126</v>
      </c>
      <c r="O185" s="7">
        <f t="shared" si="75"/>
        <v>2790503.0698496909</v>
      </c>
      <c r="P185" s="7">
        <f t="shared" si="76"/>
        <v>87203.22093280284</v>
      </c>
      <c r="Q185" s="7">
        <f t="shared" si="77"/>
        <v>79640.887488947847</v>
      </c>
      <c r="R185" s="7">
        <f t="shared" si="6"/>
        <v>123</v>
      </c>
      <c r="S185" s="7">
        <f t="shared" si="6"/>
        <v>17615450</v>
      </c>
      <c r="T185" s="17">
        <f t="shared" si="64"/>
        <v>143716.02263671946</v>
      </c>
      <c r="U185" s="17">
        <f t="shared" si="65"/>
        <v>129045.33764394325</v>
      </c>
      <c r="V185" s="17">
        <f t="shared" si="66"/>
        <v>92.305433468915069</v>
      </c>
      <c r="W185" s="13">
        <f t="shared" si="67"/>
        <v>0.76578560297920295</v>
      </c>
      <c r="X185" s="13">
        <f t="shared" si="68"/>
        <v>0.23421439702079705</v>
      </c>
      <c r="Y185" s="7">
        <f t="shared" si="78"/>
        <v>11914310.586133217</v>
      </c>
      <c r="Z185" s="7">
        <f t="shared" si="79"/>
        <v>97203.155746667137</v>
      </c>
      <c r="AA185" s="7">
        <f t="shared" si="80"/>
        <v>87280.553853711855</v>
      </c>
      <c r="AB185" s="27">
        <v>226.2</v>
      </c>
      <c r="AC185" s="32">
        <f t="shared" si="36"/>
        <v>147.85119015196904</v>
      </c>
    </row>
    <row r="186" spans="1:29" x14ac:dyDescent="0.2">
      <c r="A186" s="127">
        <v>41760</v>
      </c>
      <c r="B186" s="7">
        <v>145</v>
      </c>
      <c r="C186" s="7">
        <v>25108200</v>
      </c>
      <c r="D186" s="7">
        <v>173160</v>
      </c>
      <c r="E186" s="7">
        <v>137500</v>
      </c>
      <c r="F186" s="7">
        <v>82</v>
      </c>
      <c r="G186" s="7">
        <f t="shared" si="55"/>
        <v>16952097.815533981</v>
      </c>
      <c r="H186" s="7">
        <f t="shared" si="56"/>
        <v>116911.01941747575</v>
      </c>
      <c r="I186" s="7">
        <f t="shared" si="57"/>
        <v>92834.749190938528</v>
      </c>
      <c r="J186" s="12">
        <v>69</v>
      </c>
      <c r="K186" s="7">
        <v>11770641</v>
      </c>
      <c r="L186" s="7">
        <v>170589</v>
      </c>
      <c r="M186" s="7">
        <v>142500</v>
      </c>
      <c r="N186" s="7">
        <v>111</v>
      </c>
      <c r="O186" s="7">
        <f t="shared" si="75"/>
        <v>7947087.3094660202</v>
      </c>
      <c r="P186" s="7">
        <f t="shared" si="76"/>
        <v>115175.17839805825</v>
      </c>
      <c r="Q186" s="7">
        <f t="shared" si="77"/>
        <v>96210.558252427189</v>
      </c>
      <c r="R186" s="7">
        <f t="shared" si="6"/>
        <v>214</v>
      </c>
      <c r="S186" s="7">
        <f t="shared" si="6"/>
        <v>36878841</v>
      </c>
      <c r="T186" s="17">
        <f t="shared" si="64"/>
        <v>172339.41244381841</v>
      </c>
      <c r="U186" s="17">
        <f t="shared" si="65"/>
        <v>139095.85289027929</v>
      </c>
      <c r="V186" s="17">
        <f t="shared" si="66"/>
        <v>91.255946763619818</v>
      </c>
      <c r="W186" s="13">
        <f t="shared" si="67"/>
        <v>0.68082942194414409</v>
      </c>
      <c r="X186" s="13">
        <f t="shared" si="68"/>
        <v>0.31917057805585591</v>
      </c>
      <c r="Y186" s="7">
        <f t="shared" si="78"/>
        <v>24899185.125</v>
      </c>
      <c r="Z186" s="7">
        <f t="shared" si="79"/>
        <v>116356.9900358952</v>
      </c>
      <c r="AA186" s="7">
        <f t="shared" si="80"/>
        <v>93912.208120500058</v>
      </c>
      <c r="AB186" s="27">
        <v>226.6</v>
      </c>
      <c r="AC186" s="32">
        <f t="shared" si="36"/>
        <v>148.1126423007789</v>
      </c>
    </row>
    <row r="187" spans="1:29" x14ac:dyDescent="0.2">
      <c r="A187" s="127">
        <v>41791</v>
      </c>
      <c r="B187" s="7">
        <v>165</v>
      </c>
      <c r="C187" s="7">
        <v>27145800</v>
      </c>
      <c r="D187" s="7">
        <v>164520</v>
      </c>
      <c r="E187" s="7">
        <v>148500</v>
      </c>
      <c r="F187" s="7">
        <v>79</v>
      </c>
      <c r="G187" s="7">
        <f t="shared" si="55"/>
        <v>18247281.12917399</v>
      </c>
      <c r="H187" s="7">
        <f t="shared" si="56"/>
        <v>110589.58260105448</v>
      </c>
      <c r="I187" s="7">
        <f t="shared" si="57"/>
        <v>99821.012741652026</v>
      </c>
      <c r="J187" s="12">
        <v>87</v>
      </c>
      <c r="K187" s="7">
        <v>14220324</v>
      </c>
      <c r="L187" s="7">
        <v>163452</v>
      </c>
      <c r="M187" s="7">
        <v>152000</v>
      </c>
      <c r="N187" s="7">
        <v>103</v>
      </c>
      <c r="O187" s="7">
        <f t="shared" si="75"/>
        <v>9558835.981107207</v>
      </c>
      <c r="P187" s="7">
        <f t="shared" si="76"/>
        <v>109871.67794376098</v>
      </c>
      <c r="Q187" s="7">
        <f t="shared" si="77"/>
        <v>102173.69654364382</v>
      </c>
      <c r="R187" s="7">
        <f t="shared" si="6"/>
        <v>252</v>
      </c>
      <c r="S187" s="7">
        <f t="shared" si="6"/>
        <v>41366124</v>
      </c>
      <c r="T187" s="17">
        <f t="shared" si="64"/>
        <v>164152.85643992171</v>
      </c>
      <c r="U187" s="17">
        <f t="shared" si="65"/>
        <v>149703.18582422662</v>
      </c>
      <c r="V187" s="17">
        <f t="shared" si="66"/>
        <v>87.250417080411012</v>
      </c>
      <c r="W187" s="13">
        <f t="shared" si="67"/>
        <v>0.6562326216495411</v>
      </c>
      <c r="X187" s="13">
        <f t="shared" si="68"/>
        <v>0.3437673783504589</v>
      </c>
      <c r="Y187" s="7">
        <f t="shared" si="78"/>
        <v>27806117.110281199</v>
      </c>
      <c r="Z187" s="7">
        <f t="shared" si="79"/>
        <v>110342.79039911112</v>
      </c>
      <c r="AA187" s="7">
        <f t="shared" si="80"/>
        <v>100629.78868435034</v>
      </c>
      <c r="AB187" s="27">
        <v>227.6</v>
      </c>
      <c r="AC187" s="32">
        <f t="shared" si="36"/>
        <v>148.76627267280352</v>
      </c>
    </row>
    <row r="188" spans="1:29" x14ac:dyDescent="0.2">
      <c r="A188" s="127">
        <v>41821</v>
      </c>
      <c r="B188" s="7">
        <v>125</v>
      </c>
      <c r="C188" s="7">
        <v>18391875</v>
      </c>
      <c r="D188" s="7">
        <v>147135</v>
      </c>
      <c r="E188" s="7">
        <v>130000</v>
      </c>
      <c r="F188" s="7">
        <v>62</v>
      </c>
      <c r="G188" s="7">
        <f t="shared" si="55"/>
        <v>12395610.613986783</v>
      </c>
      <c r="H188" s="7">
        <f t="shared" si="56"/>
        <v>99164.88491189426</v>
      </c>
      <c r="I188" s="7">
        <f t="shared" si="57"/>
        <v>87616.372980910426</v>
      </c>
      <c r="J188" s="12">
        <v>71</v>
      </c>
      <c r="K188" s="7">
        <v>11188677</v>
      </c>
      <c r="L188" s="7">
        <v>157587</v>
      </c>
      <c r="M188" s="7">
        <v>135000</v>
      </c>
      <c r="N188" s="7">
        <v>82</v>
      </c>
      <c r="O188" s="7">
        <f t="shared" si="75"/>
        <v>7540856.1322687222</v>
      </c>
      <c r="P188" s="7">
        <f t="shared" si="76"/>
        <v>106209.24129955948</v>
      </c>
      <c r="Q188" s="7">
        <f t="shared" si="77"/>
        <v>90986.233480176204</v>
      </c>
      <c r="R188" s="7">
        <f t="shared" si="6"/>
        <v>196</v>
      </c>
      <c r="S188" s="7">
        <f t="shared" si="6"/>
        <v>29580552</v>
      </c>
      <c r="T188" s="17">
        <f t="shared" si="64"/>
        <v>151088.41006496429</v>
      </c>
      <c r="U188" s="17">
        <f t="shared" si="65"/>
        <v>131891.22180681414</v>
      </c>
      <c r="V188" s="17">
        <f t="shared" si="66"/>
        <v>69.564887227256605</v>
      </c>
      <c r="W188" s="13">
        <f t="shared" si="67"/>
        <v>0.62175563863716943</v>
      </c>
      <c r="X188" s="13">
        <f t="shared" si="68"/>
        <v>0.37824436136283057</v>
      </c>
      <c r="Y188" s="7">
        <f t="shared" si="78"/>
        <v>19936466.746255506</v>
      </c>
      <c r="Z188" s="7">
        <f t="shared" si="79"/>
        <v>101829.37299495886</v>
      </c>
      <c r="AA188" s="7">
        <f t="shared" si="80"/>
        <v>88891.003713337021</v>
      </c>
      <c r="AB188" s="27">
        <v>227</v>
      </c>
      <c r="AC188" s="32">
        <f t="shared" si="36"/>
        <v>148.37409444958877</v>
      </c>
    </row>
    <row r="189" spans="1:29" x14ac:dyDescent="0.2">
      <c r="A189" s="127">
        <v>41852</v>
      </c>
      <c r="B189" s="7">
        <v>131</v>
      </c>
      <c r="C189" s="7">
        <v>21187940</v>
      </c>
      <c r="D189" s="7">
        <v>161740</v>
      </c>
      <c r="E189" s="7">
        <v>146000</v>
      </c>
      <c r="F189" s="7">
        <v>79</v>
      </c>
      <c r="G189" s="7">
        <f t="shared" si="55"/>
        <v>14305287.969255663</v>
      </c>
      <c r="H189" s="7">
        <f t="shared" si="56"/>
        <v>109200.67152103561</v>
      </c>
      <c r="I189" s="7">
        <f t="shared" si="57"/>
        <v>98573.624595469271</v>
      </c>
      <c r="J189" s="12">
        <v>60</v>
      </c>
      <c r="K189" s="7">
        <v>8836680</v>
      </c>
      <c r="L189" s="7">
        <v>147278</v>
      </c>
      <c r="M189" s="7">
        <v>140750</v>
      </c>
      <c r="N189" s="7">
        <v>87</v>
      </c>
      <c r="O189" s="7">
        <f t="shared" si="75"/>
        <v>5966188.8834951464</v>
      </c>
      <c r="P189" s="7">
        <f t="shared" si="76"/>
        <v>99436.481391585767</v>
      </c>
      <c r="Q189" s="7">
        <f t="shared" si="77"/>
        <v>95029.025080906154</v>
      </c>
      <c r="R189" s="7">
        <f t="shared" si="6"/>
        <v>191</v>
      </c>
      <c r="S189" s="7">
        <f t="shared" si="6"/>
        <v>30024620</v>
      </c>
      <c r="T189" s="17">
        <f t="shared" si="64"/>
        <v>157483.624193745</v>
      </c>
      <c r="U189" s="17">
        <f t="shared" si="65"/>
        <v>144454.84905387645</v>
      </c>
      <c r="V189" s="17">
        <f t="shared" si="66"/>
        <v>81.35451572742636</v>
      </c>
      <c r="W189" s="13">
        <f t="shared" si="67"/>
        <v>0.7056855340717052</v>
      </c>
      <c r="X189" s="13">
        <f t="shared" si="68"/>
        <v>0.2943144659282948</v>
      </c>
      <c r="Y189" s="7">
        <f t="shared" si="78"/>
        <v>20271476.852750812</v>
      </c>
      <c r="Z189" s="7">
        <f t="shared" si="79"/>
        <v>106326.92911786423</v>
      </c>
      <c r="AA189" s="7">
        <f t="shared" si="80"/>
        <v>97530.397682410927</v>
      </c>
      <c r="AB189" s="27">
        <v>226.6</v>
      </c>
      <c r="AC189" s="32">
        <f t="shared" si="36"/>
        <v>148.1126423007789</v>
      </c>
    </row>
    <row r="190" spans="1:29" x14ac:dyDescent="0.2">
      <c r="A190" s="127">
        <v>41883</v>
      </c>
      <c r="B190" s="7">
        <v>104</v>
      </c>
      <c r="C190" s="7">
        <v>16249168</v>
      </c>
      <c r="D190" s="7">
        <v>156242</v>
      </c>
      <c r="E190" s="7">
        <v>144500</v>
      </c>
      <c r="F190" s="7">
        <v>90</v>
      </c>
      <c r="G190" s="7">
        <f t="shared" si="55"/>
        <v>10956312.44718672</v>
      </c>
      <c r="H190" s="7">
        <f t="shared" si="56"/>
        <v>105349.15814602617</v>
      </c>
      <c r="I190" s="7">
        <f t="shared" si="57"/>
        <v>97431.889966211253</v>
      </c>
      <c r="J190" s="12">
        <v>59</v>
      </c>
      <c r="K190" s="7">
        <v>10347892</v>
      </c>
      <c r="L190" s="7">
        <v>175388</v>
      </c>
      <c r="M190" s="7">
        <v>134000</v>
      </c>
      <c r="N190" s="7">
        <v>130</v>
      </c>
      <c r="O190" s="7">
        <f t="shared" si="75"/>
        <v>6977264.1849566633</v>
      </c>
      <c r="P190" s="7">
        <f t="shared" si="76"/>
        <v>118258.71499926546</v>
      </c>
      <c r="Q190" s="7">
        <f t="shared" si="77"/>
        <v>90352.064051711481</v>
      </c>
      <c r="R190" s="7">
        <f t="shared" si="6"/>
        <v>163</v>
      </c>
      <c r="S190" s="7">
        <f t="shared" si="6"/>
        <v>26597060</v>
      </c>
      <c r="T190" s="17">
        <f t="shared" si="64"/>
        <v>163690.97143639185</v>
      </c>
      <c r="U190" s="17">
        <f t="shared" si="65"/>
        <v>140414.85427336706</v>
      </c>
      <c r="V190" s="17">
        <f t="shared" si="66"/>
        <v>105.56245991098265</v>
      </c>
      <c r="W190" s="13">
        <f t="shared" si="67"/>
        <v>0.61093850222543389</v>
      </c>
      <c r="X190" s="13">
        <f t="shared" si="68"/>
        <v>0.38906149777456611</v>
      </c>
      <c r="Y190" s="7">
        <f t="shared" si="78"/>
        <v>17933576.632143382</v>
      </c>
      <c r="Z190" s="7">
        <f t="shared" si="79"/>
        <v>110371.76967095336</v>
      </c>
      <c r="AA190" s="7">
        <f t="shared" si="80"/>
        <v>94677.402291932784</v>
      </c>
      <c r="AB190" s="27">
        <v>226.9</v>
      </c>
      <c r="AC190" s="32">
        <f t="shared" si="36"/>
        <v>148.30873141238629</v>
      </c>
    </row>
    <row r="191" spans="1:29" x14ac:dyDescent="0.2">
      <c r="A191" s="127">
        <v>41913</v>
      </c>
      <c r="B191" s="7">
        <v>107</v>
      </c>
      <c r="C191" s="7">
        <v>15952630</v>
      </c>
      <c r="D191" s="7">
        <v>149090</v>
      </c>
      <c r="E191" s="7">
        <v>132900</v>
      </c>
      <c r="F191" s="7">
        <v>76</v>
      </c>
      <c r="G191" s="7">
        <f t="shared" si="55"/>
        <v>10808766.392456451</v>
      </c>
      <c r="H191" s="7">
        <f t="shared" si="56"/>
        <v>101016.50834071448</v>
      </c>
      <c r="I191" s="7">
        <f t="shared" si="57"/>
        <v>90046.910983170936</v>
      </c>
      <c r="J191" s="12">
        <v>76</v>
      </c>
      <c r="K191" s="7">
        <v>12198684</v>
      </c>
      <c r="L191" s="7">
        <v>160509</v>
      </c>
      <c r="M191" s="7">
        <v>143500</v>
      </c>
      <c r="N191" s="7">
        <v>95</v>
      </c>
      <c r="O191" s="7">
        <f t="shared" si="75"/>
        <v>8265265.7054915847</v>
      </c>
      <c r="P191" s="7">
        <f t="shared" si="76"/>
        <v>108753.49612488928</v>
      </c>
      <c r="Q191" s="7">
        <f t="shared" si="77"/>
        <v>97228.98213758487</v>
      </c>
      <c r="R191" s="7">
        <f t="shared" si="6"/>
        <v>183</v>
      </c>
      <c r="S191" s="7">
        <f t="shared" si="6"/>
        <v>28151314</v>
      </c>
      <c r="T191" s="17">
        <f t="shared" si="64"/>
        <v>154038.14460866729</v>
      </c>
      <c r="U191" s="17">
        <f t="shared" si="65"/>
        <v>137493.25097222815</v>
      </c>
      <c r="V191" s="17">
        <f t="shared" si="66"/>
        <v>84.233185704937256</v>
      </c>
      <c r="W191" s="13">
        <f t="shared" si="67"/>
        <v>0.56667443658224981</v>
      </c>
      <c r="X191" s="13">
        <f t="shared" si="68"/>
        <v>0.43332556341775019</v>
      </c>
      <c r="Y191" s="7">
        <f t="shared" si="78"/>
        <v>19074032.097948033</v>
      </c>
      <c r="Z191" s="7">
        <f t="shared" si="79"/>
        <v>104369.14293144828</v>
      </c>
      <c r="AA191" s="7">
        <f t="shared" si="80"/>
        <v>93159.086012663727</v>
      </c>
      <c r="AB191" s="27">
        <v>225.8</v>
      </c>
      <c r="AC191" s="32">
        <f t="shared" si="36"/>
        <v>147.58973800315923</v>
      </c>
    </row>
    <row r="192" spans="1:29" x14ac:dyDescent="0.2">
      <c r="A192" s="127">
        <v>41944</v>
      </c>
      <c r="B192" s="7">
        <v>77</v>
      </c>
      <c r="C192" s="7">
        <v>11778613</v>
      </c>
      <c r="D192" s="7">
        <v>152969</v>
      </c>
      <c r="E192" s="7">
        <v>129000</v>
      </c>
      <c r="F192" s="7">
        <v>86</v>
      </c>
      <c r="G192" s="7">
        <f t="shared" si="55"/>
        <v>8016146.0582369519</v>
      </c>
      <c r="H192" s="7">
        <f t="shared" si="56"/>
        <v>104105.79296411626</v>
      </c>
      <c r="I192" s="7">
        <f t="shared" si="57"/>
        <v>87793.260676156598</v>
      </c>
      <c r="J192" s="12">
        <v>54</v>
      </c>
      <c r="K192" s="7">
        <v>8180190</v>
      </c>
      <c r="L192" s="7">
        <v>151485</v>
      </c>
      <c r="M192" s="7">
        <v>125950</v>
      </c>
      <c r="N192" s="7">
        <v>100</v>
      </c>
      <c r="O192" s="7">
        <f t="shared" si="75"/>
        <v>5567174.8298487552</v>
      </c>
      <c r="P192" s="7">
        <f t="shared" si="76"/>
        <v>103095.83018238436</v>
      </c>
      <c r="Q192" s="7">
        <f t="shared" si="77"/>
        <v>85717.528543890876</v>
      </c>
      <c r="R192" s="7">
        <f t="shared" si="6"/>
        <v>131</v>
      </c>
      <c r="S192" s="7">
        <f t="shared" si="6"/>
        <v>19958803</v>
      </c>
      <c r="T192" s="17">
        <f t="shared" si="64"/>
        <v>152360.77705396462</v>
      </c>
      <c r="U192" s="17">
        <f t="shared" si="65"/>
        <v>127749.94610147714</v>
      </c>
      <c r="V192" s="17">
        <f t="shared" si="66"/>
        <v>91.737952321088585</v>
      </c>
      <c r="W192" s="13">
        <f t="shared" si="67"/>
        <v>0.59014626277938609</v>
      </c>
      <c r="X192" s="13">
        <f t="shared" si="68"/>
        <v>0.40985373722061391</v>
      </c>
      <c r="Y192" s="7">
        <f t="shared" si="78"/>
        <v>13583320.888085706</v>
      </c>
      <c r="Z192" s="7">
        <f t="shared" si="79"/>
        <v>103691.85594356972</v>
      </c>
      <c r="AA192" s="7">
        <f t="shared" si="80"/>
        <v>86942.514104278584</v>
      </c>
      <c r="AB192" s="27">
        <v>224.8</v>
      </c>
      <c r="AC192" s="32">
        <f t="shared" si="36"/>
        <v>146.93610763113458</v>
      </c>
    </row>
    <row r="193" spans="1:29" x14ac:dyDescent="0.2">
      <c r="A193" s="127">
        <v>41974</v>
      </c>
      <c r="B193" s="7">
        <v>69</v>
      </c>
      <c r="C193" s="7">
        <v>9568023</v>
      </c>
      <c r="D193" s="7">
        <v>138667</v>
      </c>
      <c r="E193" s="7">
        <v>119000</v>
      </c>
      <c r="F193" s="7">
        <v>88</v>
      </c>
      <c r="G193" s="7">
        <f t="shared" si="55"/>
        <v>6570142.6637118496</v>
      </c>
      <c r="H193" s="7">
        <f t="shared" si="56"/>
        <v>95219.45889437462</v>
      </c>
      <c r="I193" s="7">
        <f t="shared" si="57"/>
        <v>81714.57959305805</v>
      </c>
      <c r="J193" s="12">
        <v>40</v>
      </c>
      <c r="K193" s="7">
        <v>5584560</v>
      </c>
      <c r="L193" s="7">
        <v>139614</v>
      </c>
      <c r="M193" s="7">
        <v>130500</v>
      </c>
      <c r="N193" s="7">
        <v>84</v>
      </c>
      <c r="O193" s="7">
        <f t="shared" si="75"/>
        <v>3834789.6858168757</v>
      </c>
      <c r="P193" s="7">
        <f t="shared" si="76"/>
        <v>95869.7421454219</v>
      </c>
      <c r="Q193" s="7">
        <f t="shared" si="77"/>
        <v>89611.36669658887</v>
      </c>
      <c r="R193" s="7">
        <f t="shared" si="6"/>
        <v>109</v>
      </c>
      <c r="S193" s="7">
        <f t="shared" si="6"/>
        <v>15152583</v>
      </c>
      <c r="T193" s="17">
        <f t="shared" si="64"/>
        <v>139016.02157077775</v>
      </c>
      <c r="U193" s="17">
        <f t="shared" si="65"/>
        <v>123238.38232729034</v>
      </c>
      <c r="V193" s="17">
        <f t="shared" si="66"/>
        <v>86.525780060072933</v>
      </c>
      <c r="W193" s="13">
        <f t="shared" si="67"/>
        <v>0.63144501501823158</v>
      </c>
      <c r="X193" s="13">
        <f t="shared" si="68"/>
        <v>0.36855498498176842</v>
      </c>
      <c r="Y193" s="7">
        <f t="shared" si="78"/>
        <v>10404932.349528724</v>
      </c>
      <c r="Z193" s="7">
        <f t="shared" si="79"/>
        <v>95459.124028198261</v>
      </c>
      <c r="AA193" s="7">
        <f t="shared" si="80"/>
        <v>84624.979845404072</v>
      </c>
      <c r="AB193" s="64">
        <v>222.8</v>
      </c>
      <c r="AC193" s="65">
        <f t="shared" si="36"/>
        <v>145.62884688708536</v>
      </c>
    </row>
    <row r="194" spans="1:29" x14ac:dyDescent="0.2">
      <c r="A194" s="127">
        <v>42005</v>
      </c>
      <c r="B194" s="7">
        <v>50</v>
      </c>
      <c r="C194" s="7">
        <f>B194*D194</f>
        <v>8911050</v>
      </c>
      <c r="D194" s="7">
        <v>178221</v>
      </c>
      <c r="E194" s="7">
        <v>164900</v>
      </c>
      <c r="F194" s="7">
        <v>95</v>
      </c>
      <c r="G194" s="7" t="e">
        <f t="shared" si="55"/>
        <v>#DIV/0!</v>
      </c>
      <c r="H194" s="7" t="e">
        <f t="shared" si="56"/>
        <v>#DIV/0!</v>
      </c>
      <c r="I194" s="7" t="e">
        <f t="shared" si="57"/>
        <v>#DIV/0!</v>
      </c>
      <c r="J194" s="12">
        <v>23</v>
      </c>
      <c r="K194" s="7">
        <f>J194*L194</f>
        <v>3593934</v>
      </c>
      <c r="L194" s="7">
        <v>156258</v>
      </c>
      <c r="M194" s="7">
        <v>149900</v>
      </c>
      <c r="N194" s="7">
        <v>143</v>
      </c>
      <c r="R194" s="7">
        <f t="shared" si="6"/>
        <v>73</v>
      </c>
      <c r="T194" s="17">
        <f t="shared" si="64"/>
        <v>171908.8309926666</v>
      </c>
      <c r="U194" s="17">
        <f t="shared" si="65"/>
        <v>160588.99808268447</v>
      </c>
      <c r="V194" s="17">
        <f t="shared" si="66"/>
        <v>108.7952061354097</v>
      </c>
      <c r="W194" s="13">
        <f t="shared" si="67"/>
        <v>0.71259987217896481</v>
      </c>
      <c r="X194" s="13">
        <f t="shared" si="68"/>
        <v>0.28740012782103519</v>
      </c>
    </row>
    <row r="195" spans="1:29" x14ac:dyDescent="0.2">
      <c r="A195" s="127">
        <v>42036</v>
      </c>
      <c r="B195" s="7">
        <v>56</v>
      </c>
      <c r="C195" s="7">
        <f t="shared" ref="C195:C214" si="81">B195*D195</f>
        <v>10565240</v>
      </c>
      <c r="D195" s="7">
        <v>188665</v>
      </c>
      <c r="E195" s="7">
        <v>152400</v>
      </c>
      <c r="F195" s="7">
        <v>99</v>
      </c>
      <c r="G195" s="7" t="e">
        <f t="shared" ref="G195:G200" si="82">(C195/AC195)*100</f>
        <v>#DIV/0!</v>
      </c>
      <c r="H195" s="7" t="e">
        <f t="shared" ref="H195:H213" si="83">(D195/AC195)*100</f>
        <v>#DIV/0!</v>
      </c>
      <c r="I195" s="7" t="e">
        <f t="shared" ref="I195:I213" si="84">(E195/AC195)*100</f>
        <v>#DIV/0!</v>
      </c>
      <c r="J195" s="12">
        <v>21</v>
      </c>
      <c r="K195" s="7">
        <f t="shared" ref="K195:K217" si="85">J195*L195</f>
        <v>2266866</v>
      </c>
      <c r="L195" s="7">
        <v>107946</v>
      </c>
      <c r="M195" s="7">
        <v>95900</v>
      </c>
      <c r="N195" s="7">
        <v>110</v>
      </c>
      <c r="R195" s="7">
        <f t="shared" si="6"/>
        <v>77</v>
      </c>
      <c r="T195" s="17">
        <f t="shared" si="64"/>
        <v>174405.52017229283</v>
      </c>
      <c r="U195" s="17">
        <f t="shared" si="65"/>
        <v>142418.94708475756</v>
      </c>
      <c r="V195" s="17">
        <f t="shared" si="66"/>
        <v>100.9432138419056</v>
      </c>
      <c r="W195" s="13">
        <f t="shared" si="67"/>
        <v>0.82334419619039934</v>
      </c>
      <c r="X195" s="13">
        <f t="shared" si="68"/>
        <v>0.17665580380960066</v>
      </c>
    </row>
    <row r="196" spans="1:29" x14ac:dyDescent="0.2">
      <c r="A196" s="127">
        <v>42064</v>
      </c>
      <c r="B196" s="7">
        <v>121</v>
      </c>
      <c r="C196" s="7">
        <f t="shared" si="81"/>
        <v>19019264</v>
      </c>
      <c r="D196" s="7">
        <v>157184</v>
      </c>
      <c r="E196" s="7">
        <v>149500</v>
      </c>
      <c r="F196" s="7">
        <v>88</v>
      </c>
      <c r="G196" s="7" t="e">
        <f t="shared" si="82"/>
        <v>#DIV/0!</v>
      </c>
      <c r="H196" s="7" t="e">
        <f t="shared" si="83"/>
        <v>#DIV/0!</v>
      </c>
      <c r="I196" s="7" t="e">
        <f t="shared" si="84"/>
        <v>#DIV/0!</v>
      </c>
      <c r="J196" s="12">
        <v>54</v>
      </c>
      <c r="K196" s="7">
        <f t="shared" si="85"/>
        <v>8960490</v>
      </c>
      <c r="L196" s="7">
        <v>165935</v>
      </c>
      <c r="M196" s="7">
        <v>151700</v>
      </c>
      <c r="N196" s="7">
        <v>98</v>
      </c>
      <c r="R196" s="7">
        <f t="shared" si="6"/>
        <v>175</v>
      </c>
      <c r="T196" s="17">
        <f t="shared" si="64"/>
        <v>159986.49954985309</v>
      </c>
      <c r="U196" s="17">
        <f t="shared" si="65"/>
        <v>150204.54793848438</v>
      </c>
      <c r="V196" s="17">
        <f t="shared" si="66"/>
        <v>91.20249062947444</v>
      </c>
      <c r="W196" s="13">
        <f t="shared" si="67"/>
        <v>0.67975093705255596</v>
      </c>
      <c r="X196" s="13">
        <f t="shared" si="68"/>
        <v>0.32024906294744404</v>
      </c>
    </row>
    <row r="197" spans="1:29" x14ac:dyDescent="0.2">
      <c r="A197" s="127">
        <v>42095</v>
      </c>
      <c r="B197" s="7">
        <v>132</v>
      </c>
      <c r="C197" s="7">
        <f t="shared" si="81"/>
        <v>21257676</v>
      </c>
      <c r="D197" s="7">
        <v>161043</v>
      </c>
      <c r="E197" s="7">
        <v>147700</v>
      </c>
      <c r="F197" s="7">
        <v>99</v>
      </c>
      <c r="G197" s="7" t="e">
        <f t="shared" si="82"/>
        <v>#DIV/0!</v>
      </c>
      <c r="H197" s="7" t="e">
        <f t="shared" si="83"/>
        <v>#DIV/0!</v>
      </c>
      <c r="I197" s="7" t="e">
        <f t="shared" si="84"/>
        <v>#DIV/0!</v>
      </c>
      <c r="J197" s="12">
        <v>60</v>
      </c>
      <c r="K197" s="7">
        <f t="shared" si="85"/>
        <v>9539460</v>
      </c>
      <c r="L197" s="7">
        <v>158991</v>
      </c>
      <c r="M197" s="7">
        <v>148100</v>
      </c>
      <c r="N197" s="7">
        <v>105</v>
      </c>
      <c r="R197" s="7">
        <f t="shared" si="6"/>
        <v>192</v>
      </c>
      <c r="T197" s="17">
        <f t="shared" si="64"/>
        <v>160407.38986014805</v>
      </c>
      <c r="U197" s="17">
        <f t="shared" si="65"/>
        <v>147823.90061205692</v>
      </c>
      <c r="V197" s="17">
        <f t="shared" si="66"/>
        <v>100.8585091808537</v>
      </c>
      <c r="W197" s="13">
        <f t="shared" si="67"/>
        <v>0.6902484698577166</v>
      </c>
      <c r="X197" s="13">
        <f t="shared" si="68"/>
        <v>0.3097515301422834</v>
      </c>
    </row>
    <row r="198" spans="1:29" x14ac:dyDescent="0.2">
      <c r="A198" s="127">
        <v>42125</v>
      </c>
      <c r="B198" s="7">
        <v>176</v>
      </c>
      <c r="C198" s="7">
        <f t="shared" si="81"/>
        <v>30411392</v>
      </c>
      <c r="D198" s="7">
        <v>172792</v>
      </c>
      <c r="E198" s="7">
        <v>149900</v>
      </c>
      <c r="F198" s="7">
        <v>80</v>
      </c>
      <c r="G198" s="7" t="e">
        <f t="shared" si="82"/>
        <v>#DIV/0!</v>
      </c>
      <c r="H198" s="7" t="e">
        <f t="shared" si="83"/>
        <v>#DIV/0!</v>
      </c>
      <c r="I198" s="7" t="e">
        <f t="shared" si="84"/>
        <v>#DIV/0!</v>
      </c>
      <c r="J198" s="12">
        <v>62</v>
      </c>
      <c r="K198" s="7">
        <f t="shared" si="85"/>
        <v>10610184</v>
      </c>
      <c r="L198" s="7">
        <v>171132</v>
      </c>
      <c r="M198" s="7">
        <v>161700</v>
      </c>
      <c r="N198" s="7">
        <v>92</v>
      </c>
      <c r="R198" s="7">
        <f t="shared" si="6"/>
        <v>238</v>
      </c>
      <c r="T198" s="17">
        <f t="shared" si="64"/>
        <v>172362.64288705046</v>
      </c>
      <c r="U198" s="17">
        <f t="shared" si="65"/>
        <v>152952.05658602683</v>
      </c>
      <c r="V198" s="17">
        <f t="shared" si="66"/>
        <v>83.103786358671343</v>
      </c>
      <c r="W198" s="13">
        <f t="shared" si="67"/>
        <v>0.74135113677738762</v>
      </c>
      <c r="X198" s="13">
        <f t="shared" si="68"/>
        <v>0.25864886322261238</v>
      </c>
    </row>
    <row r="199" spans="1:29" x14ac:dyDescent="0.2">
      <c r="A199" s="127">
        <v>42156</v>
      </c>
      <c r="B199" s="7">
        <v>219</v>
      </c>
      <c r="C199" s="7">
        <f t="shared" si="81"/>
        <v>39291666</v>
      </c>
      <c r="D199" s="7">
        <v>179414</v>
      </c>
      <c r="E199" s="7">
        <v>157900</v>
      </c>
      <c r="F199" s="7">
        <v>81</v>
      </c>
      <c r="G199" s="7" t="e">
        <f t="shared" si="82"/>
        <v>#DIV/0!</v>
      </c>
      <c r="H199" s="7" t="e">
        <f t="shared" si="83"/>
        <v>#DIV/0!</v>
      </c>
      <c r="I199" s="7" t="e">
        <f t="shared" si="84"/>
        <v>#DIV/0!</v>
      </c>
      <c r="J199" s="12">
        <v>69</v>
      </c>
      <c r="K199" s="7">
        <f t="shared" si="85"/>
        <v>12379014</v>
      </c>
      <c r="L199" s="7">
        <v>179406</v>
      </c>
      <c r="M199" s="7">
        <v>164900</v>
      </c>
      <c r="N199" s="7">
        <v>56</v>
      </c>
      <c r="R199" s="7">
        <f t="shared" si="6"/>
        <v>288</v>
      </c>
      <c r="T199" s="17">
        <f t="shared" si="64"/>
        <v>179412.08339832185</v>
      </c>
      <c r="U199" s="17">
        <f t="shared" si="65"/>
        <v>159577.0264683956</v>
      </c>
      <c r="V199" s="17">
        <f t="shared" si="66"/>
        <v>75.010619755729948</v>
      </c>
      <c r="W199" s="13">
        <f t="shared" si="67"/>
        <v>0.76042479022919773</v>
      </c>
      <c r="X199" s="13">
        <f t="shared" si="68"/>
        <v>0.23957520977080227</v>
      </c>
    </row>
    <row r="200" spans="1:29" x14ac:dyDescent="0.2">
      <c r="A200" s="127">
        <v>42186</v>
      </c>
      <c r="B200" s="7">
        <v>181</v>
      </c>
      <c r="C200" s="7">
        <f t="shared" si="81"/>
        <v>29895046</v>
      </c>
      <c r="D200" s="7">
        <v>165166</v>
      </c>
      <c r="E200" s="7">
        <v>144900</v>
      </c>
      <c r="F200" s="7">
        <v>61</v>
      </c>
      <c r="G200" s="7" t="e">
        <f t="shared" si="82"/>
        <v>#DIV/0!</v>
      </c>
      <c r="H200" s="7" t="e">
        <f t="shared" si="83"/>
        <v>#DIV/0!</v>
      </c>
      <c r="I200" s="7" t="e">
        <f t="shared" si="84"/>
        <v>#DIV/0!</v>
      </c>
      <c r="J200" s="12">
        <v>86</v>
      </c>
      <c r="K200" s="7">
        <f t="shared" si="85"/>
        <v>15239716</v>
      </c>
      <c r="L200" s="7">
        <v>177206</v>
      </c>
      <c r="M200" s="7">
        <v>158900</v>
      </c>
      <c r="N200" s="7">
        <v>69</v>
      </c>
      <c r="R200" s="7">
        <f t="shared" si="6"/>
        <v>267</v>
      </c>
      <c r="T200" s="17">
        <f t="shared" si="64"/>
        <v>169231.29629291056</v>
      </c>
      <c r="U200" s="17">
        <f t="shared" si="65"/>
        <v>149627.08871268667</v>
      </c>
      <c r="V200" s="17">
        <f t="shared" si="66"/>
        <v>63.70119355010668</v>
      </c>
      <c r="W200" s="13">
        <f t="shared" si="67"/>
        <v>0.6623508062366652</v>
      </c>
      <c r="X200" s="13">
        <f t="shared" si="68"/>
        <v>0.3376491937633348</v>
      </c>
    </row>
    <row r="201" spans="1:29" x14ac:dyDescent="0.2">
      <c r="A201" s="127">
        <v>42217</v>
      </c>
      <c r="B201" s="7">
        <v>124</v>
      </c>
      <c r="C201" s="7">
        <f t="shared" si="81"/>
        <v>22379768</v>
      </c>
      <c r="D201" s="7">
        <v>180482</v>
      </c>
      <c r="E201" s="7">
        <v>150037</v>
      </c>
      <c r="F201" s="7">
        <v>47</v>
      </c>
      <c r="H201" s="7" t="e">
        <f t="shared" si="83"/>
        <v>#DIV/0!</v>
      </c>
      <c r="I201" s="7" t="e">
        <f t="shared" si="84"/>
        <v>#DIV/0!</v>
      </c>
      <c r="J201" s="12">
        <v>77</v>
      </c>
      <c r="K201" s="7">
        <f t="shared" si="85"/>
        <v>12245002</v>
      </c>
      <c r="L201" s="7">
        <v>159026</v>
      </c>
      <c r="M201" s="7">
        <v>129900</v>
      </c>
      <c r="N201" s="7">
        <v>61</v>
      </c>
      <c r="R201" s="7">
        <f t="shared" si="6"/>
        <v>201</v>
      </c>
    </row>
    <row r="202" spans="1:29" x14ac:dyDescent="0.2">
      <c r="A202" s="127">
        <v>42248</v>
      </c>
      <c r="B202" s="7">
        <v>109</v>
      </c>
      <c r="C202" s="7">
        <f t="shared" si="81"/>
        <v>18777430</v>
      </c>
      <c r="D202" s="7">
        <v>172270</v>
      </c>
      <c r="E202" s="7">
        <v>150000</v>
      </c>
      <c r="F202" s="7">
        <v>60</v>
      </c>
      <c r="H202" s="7" t="e">
        <f t="shared" si="83"/>
        <v>#DIV/0!</v>
      </c>
      <c r="I202" s="7" t="e">
        <f t="shared" si="84"/>
        <v>#DIV/0!</v>
      </c>
      <c r="K202" s="7">
        <f t="shared" si="85"/>
        <v>0</v>
      </c>
    </row>
    <row r="203" spans="1:29" x14ac:dyDescent="0.2">
      <c r="A203" s="127">
        <v>42278</v>
      </c>
      <c r="B203" s="7">
        <v>113</v>
      </c>
      <c r="C203" s="7">
        <f t="shared" si="81"/>
        <v>16978250</v>
      </c>
      <c r="D203" s="7">
        <v>150250</v>
      </c>
      <c r="E203" s="7">
        <v>150000</v>
      </c>
      <c r="F203" s="7">
        <v>53</v>
      </c>
      <c r="H203" s="7" t="e">
        <f t="shared" si="83"/>
        <v>#DIV/0!</v>
      </c>
      <c r="I203" s="7" t="e">
        <f t="shared" si="84"/>
        <v>#DIV/0!</v>
      </c>
      <c r="K203" s="7">
        <f t="shared" si="85"/>
        <v>0</v>
      </c>
    </row>
    <row r="204" spans="1:29" x14ac:dyDescent="0.2">
      <c r="A204" s="127">
        <v>42309</v>
      </c>
      <c r="B204" s="7">
        <v>58</v>
      </c>
      <c r="C204" s="7">
        <f t="shared" si="81"/>
        <v>7807206</v>
      </c>
      <c r="D204" s="7">
        <v>134607</v>
      </c>
      <c r="E204" s="7">
        <v>123900</v>
      </c>
      <c r="F204" s="7">
        <v>74</v>
      </c>
      <c r="H204" s="7" t="e">
        <f t="shared" si="83"/>
        <v>#DIV/0!</v>
      </c>
      <c r="I204" s="7" t="e">
        <f t="shared" si="84"/>
        <v>#DIV/0!</v>
      </c>
      <c r="K204" s="7">
        <f t="shared" si="85"/>
        <v>0</v>
      </c>
    </row>
    <row r="205" spans="1:29" x14ac:dyDescent="0.2">
      <c r="A205" s="127">
        <v>42339</v>
      </c>
      <c r="B205" s="7">
        <v>95</v>
      </c>
      <c r="C205" s="7">
        <f t="shared" si="81"/>
        <v>17225970</v>
      </c>
      <c r="D205" s="7">
        <v>181326</v>
      </c>
      <c r="E205" s="7">
        <v>154900</v>
      </c>
      <c r="F205" s="7">
        <v>71</v>
      </c>
      <c r="H205" s="7" t="e">
        <f t="shared" si="83"/>
        <v>#DIV/0!</v>
      </c>
      <c r="I205" s="7" t="e">
        <f t="shared" si="84"/>
        <v>#DIV/0!</v>
      </c>
      <c r="K205" s="7">
        <f t="shared" si="85"/>
        <v>0</v>
      </c>
    </row>
    <row r="206" spans="1:29" x14ac:dyDescent="0.2">
      <c r="A206" s="127">
        <v>42370</v>
      </c>
      <c r="B206" s="7">
        <v>48</v>
      </c>
      <c r="C206" s="7">
        <f t="shared" si="81"/>
        <v>7882224</v>
      </c>
      <c r="D206" s="7">
        <v>164213</v>
      </c>
      <c r="E206" s="7">
        <v>155500</v>
      </c>
      <c r="F206" s="7">
        <v>71</v>
      </c>
      <c r="H206" s="7" t="e">
        <f t="shared" si="83"/>
        <v>#DIV/0!</v>
      </c>
      <c r="I206" s="7" t="e">
        <f t="shared" si="84"/>
        <v>#DIV/0!</v>
      </c>
      <c r="K206" s="7">
        <f t="shared" si="85"/>
        <v>0</v>
      </c>
    </row>
    <row r="207" spans="1:29" x14ac:dyDescent="0.2">
      <c r="A207" s="127">
        <v>42401</v>
      </c>
      <c r="B207" s="7">
        <v>66</v>
      </c>
      <c r="C207" s="7">
        <f t="shared" si="81"/>
        <v>11282172</v>
      </c>
      <c r="D207" s="7">
        <v>170942</v>
      </c>
      <c r="E207" s="7">
        <v>136000</v>
      </c>
      <c r="F207" s="7">
        <v>109</v>
      </c>
      <c r="H207" s="7" t="e">
        <f t="shared" si="83"/>
        <v>#DIV/0!</v>
      </c>
      <c r="I207" s="7" t="e">
        <f t="shared" si="84"/>
        <v>#DIV/0!</v>
      </c>
      <c r="K207" s="7">
        <f t="shared" si="85"/>
        <v>0</v>
      </c>
    </row>
    <row r="208" spans="1:29" x14ac:dyDescent="0.2">
      <c r="A208" s="127">
        <v>42430</v>
      </c>
      <c r="B208" s="7">
        <v>89</v>
      </c>
      <c r="C208" s="7">
        <f t="shared" si="81"/>
        <v>14588524</v>
      </c>
      <c r="D208" s="7">
        <v>163916</v>
      </c>
      <c r="E208" s="7">
        <v>153000</v>
      </c>
      <c r="F208" s="7">
        <v>74</v>
      </c>
      <c r="H208" s="7" t="e">
        <f t="shared" si="83"/>
        <v>#DIV/0!</v>
      </c>
      <c r="I208" s="7" t="e">
        <f t="shared" si="84"/>
        <v>#DIV/0!</v>
      </c>
      <c r="K208" s="7">
        <f t="shared" si="85"/>
        <v>0</v>
      </c>
    </row>
    <row r="209" spans="1:14" x14ac:dyDescent="0.2">
      <c r="A209" s="127">
        <v>42461</v>
      </c>
      <c r="B209" s="7">
        <v>134</v>
      </c>
      <c r="C209" s="7">
        <f t="shared" si="81"/>
        <v>22627508</v>
      </c>
      <c r="D209" s="7">
        <v>168862</v>
      </c>
      <c r="E209" s="7">
        <v>163125</v>
      </c>
      <c r="F209" s="7">
        <v>70</v>
      </c>
      <c r="H209" s="7" t="e">
        <f t="shared" si="83"/>
        <v>#DIV/0!</v>
      </c>
      <c r="I209" s="7" t="e">
        <f t="shared" si="84"/>
        <v>#DIV/0!</v>
      </c>
      <c r="K209" s="7">
        <f t="shared" si="85"/>
        <v>0</v>
      </c>
    </row>
    <row r="210" spans="1:14" x14ac:dyDescent="0.2">
      <c r="A210" s="127">
        <v>42491</v>
      </c>
      <c r="B210" s="128">
        <v>131</v>
      </c>
      <c r="C210" s="7">
        <f t="shared" si="81"/>
        <v>23663185</v>
      </c>
      <c r="D210" s="7">
        <v>180635</v>
      </c>
      <c r="E210" s="7">
        <v>160000</v>
      </c>
      <c r="F210" s="7">
        <v>65</v>
      </c>
      <c r="H210" s="7" t="e">
        <f t="shared" si="83"/>
        <v>#DIV/0!</v>
      </c>
      <c r="I210" s="7" t="e">
        <f t="shared" si="84"/>
        <v>#DIV/0!</v>
      </c>
      <c r="K210" s="7">
        <f t="shared" si="85"/>
        <v>0</v>
      </c>
    </row>
    <row r="211" spans="1:14" x14ac:dyDescent="0.2">
      <c r="A211" s="127">
        <v>42522</v>
      </c>
      <c r="B211" s="7">
        <v>170</v>
      </c>
      <c r="C211" s="7">
        <f t="shared" si="81"/>
        <v>30319330</v>
      </c>
      <c r="D211" s="7">
        <v>178349</v>
      </c>
      <c r="E211" s="7">
        <v>158950</v>
      </c>
      <c r="F211" s="7">
        <v>73</v>
      </c>
      <c r="H211" s="7" t="e">
        <f t="shared" si="83"/>
        <v>#DIV/0!</v>
      </c>
      <c r="I211" s="7" t="e">
        <f t="shared" si="84"/>
        <v>#DIV/0!</v>
      </c>
      <c r="K211" s="7">
        <f t="shared" si="85"/>
        <v>0</v>
      </c>
    </row>
    <row r="212" spans="1:14" x14ac:dyDescent="0.2">
      <c r="A212" s="127">
        <v>42552</v>
      </c>
      <c r="B212" s="7">
        <v>132</v>
      </c>
      <c r="C212" s="7">
        <f t="shared" si="81"/>
        <v>24006180</v>
      </c>
      <c r="D212" s="7">
        <v>181865</v>
      </c>
      <c r="E212" s="7">
        <v>160000</v>
      </c>
      <c r="F212" s="7">
        <v>50</v>
      </c>
      <c r="H212" s="7" t="e">
        <f t="shared" si="83"/>
        <v>#DIV/0!</v>
      </c>
      <c r="I212" s="7" t="e">
        <f t="shared" si="84"/>
        <v>#DIV/0!</v>
      </c>
      <c r="K212" s="7">
        <f t="shared" si="85"/>
        <v>0</v>
      </c>
    </row>
    <row r="213" spans="1:14" x14ac:dyDescent="0.2">
      <c r="A213" s="127">
        <v>42583</v>
      </c>
      <c r="B213" s="128">
        <v>144</v>
      </c>
      <c r="C213" s="128">
        <f t="shared" si="81"/>
        <v>27528192</v>
      </c>
      <c r="D213" s="128">
        <v>191168</v>
      </c>
      <c r="E213" s="128">
        <v>161950</v>
      </c>
      <c r="F213" s="128">
        <v>77</v>
      </c>
      <c r="H213" s="7" t="e">
        <f t="shared" si="83"/>
        <v>#DIV/0!</v>
      </c>
      <c r="I213" s="7" t="e">
        <f t="shared" si="84"/>
        <v>#DIV/0!</v>
      </c>
      <c r="K213" s="7">
        <f t="shared" si="85"/>
        <v>0</v>
      </c>
    </row>
    <row r="214" spans="1:14" x14ac:dyDescent="0.2">
      <c r="A214" s="127">
        <v>42614</v>
      </c>
      <c r="B214" s="7">
        <v>95</v>
      </c>
      <c r="C214" s="7">
        <f t="shared" si="81"/>
        <v>15831845</v>
      </c>
      <c r="D214" s="7">
        <v>166651</v>
      </c>
      <c r="E214" s="7">
        <v>145000</v>
      </c>
      <c r="F214" s="7">
        <v>78</v>
      </c>
      <c r="J214" s="12">
        <v>66</v>
      </c>
      <c r="K214" s="7">
        <f t="shared" si="85"/>
        <v>11129316</v>
      </c>
      <c r="L214" s="7">
        <v>168626</v>
      </c>
      <c r="M214" s="7">
        <v>153200</v>
      </c>
      <c r="N214" s="7">
        <v>84</v>
      </c>
    </row>
    <row r="215" spans="1:14" x14ac:dyDescent="0.2">
      <c r="A215" s="127">
        <v>42644</v>
      </c>
      <c r="K215" s="7">
        <f t="shared" si="85"/>
        <v>0</v>
      </c>
    </row>
    <row r="216" spans="1:14" x14ac:dyDescent="0.2">
      <c r="A216" s="127">
        <v>42675</v>
      </c>
      <c r="K216" s="7">
        <f t="shared" si="85"/>
        <v>0</v>
      </c>
    </row>
    <row r="217" spans="1:14" x14ac:dyDescent="0.2">
      <c r="A217" s="127">
        <v>42705</v>
      </c>
      <c r="K217" s="7">
        <f t="shared" si="85"/>
        <v>0</v>
      </c>
    </row>
  </sheetData>
  <phoneticPr fontId="0" type="noConversion"/>
  <pageMargins left="0.75" right="0.75" top="1" bottom="1" header="0.5" footer="0.5"/>
  <pageSetup orientation="portrait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tabSelected="1" workbookViewId="0">
      <selection activeCell="J12" sqref="J12"/>
    </sheetView>
  </sheetViews>
  <sheetFormatPr defaultRowHeight="12.75" x14ac:dyDescent="0.2"/>
  <sheetData>
    <row r="1" spans="1:2" x14ac:dyDescent="0.2">
      <c r="A1" t="s">
        <v>119</v>
      </c>
    </row>
    <row r="3" spans="1:2" x14ac:dyDescent="0.2">
      <c r="A3" t="s">
        <v>120</v>
      </c>
    </row>
    <row r="4" spans="1:2" x14ac:dyDescent="0.2">
      <c r="A4" t="s">
        <v>121</v>
      </c>
    </row>
    <row r="6" spans="1:2" x14ac:dyDescent="0.2">
      <c r="A6" t="s">
        <v>122</v>
      </c>
      <c r="B6" t="s">
        <v>123</v>
      </c>
    </row>
    <row r="7" spans="1:2" x14ac:dyDescent="0.2">
      <c r="A7" t="s">
        <v>124</v>
      </c>
    </row>
    <row r="9" spans="1:2" x14ac:dyDescent="0.2">
      <c r="A9" t="s">
        <v>125</v>
      </c>
    </row>
    <row r="10" spans="1:2" x14ac:dyDescent="0.2">
      <c r="A10" t="s">
        <v>126</v>
      </c>
    </row>
    <row r="11" spans="1:2" x14ac:dyDescent="0.2">
      <c r="A11" t="s">
        <v>127</v>
      </c>
    </row>
    <row r="12" spans="1:2" x14ac:dyDescent="0.2">
      <c r="A12" t="s">
        <v>128</v>
      </c>
    </row>
    <row r="13" spans="1:2" x14ac:dyDescent="0.2">
      <c r="A13" t="s">
        <v>129</v>
      </c>
    </row>
    <row r="14" spans="1:2" x14ac:dyDescent="0.2">
      <c r="A14" t="s">
        <v>130</v>
      </c>
    </row>
    <row r="15" spans="1:2" x14ac:dyDescent="0.2">
      <c r="A15" t="s">
        <v>131</v>
      </c>
    </row>
    <row r="16" spans="1:2" x14ac:dyDescent="0.2">
      <c r="A16" t="s">
        <v>132</v>
      </c>
    </row>
    <row r="17" spans="1:1" x14ac:dyDescent="0.2">
      <c r="A17" t="s">
        <v>133</v>
      </c>
    </row>
    <row r="18" spans="1:1" x14ac:dyDescent="0.2">
      <c r="A18" t="s">
        <v>134</v>
      </c>
    </row>
    <row r="19" spans="1:1" x14ac:dyDescent="0.2">
      <c r="A19" t="s">
        <v>135</v>
      </c>
    </row>
    <row r="20" spans="1:1" x14ac:dyDescent="0.2">
      <c r="A20" t="s">
        <v>136</v>
      </c>
    </row>
    <row r="21" spans="1:1" x14ac:dyDescent="0.2">
      <c r="A21" t="s">
        <v>137</v>
      </c>
    </row>
    <row r="22" spans="1:1" x14ac:dyDescent="0.2">
      <c r="A22" t="s">
        <v>138</v>
      </c>
    </row>
    <row r="23" spans="1:1" x14ac:dyDescent="0.2">
      <c r="A23" t="s">
        <v>139</v>
      </c>
    </row>
    <row r="25" spans="1:1" x14ac:dyDescent="0.2">
      <c r="A25" t="s">
        <v>140</v>
      </c>
    </row>
    <row r="27" spans="1:1" x14ac:dyDescent="0.2">
      <c r="A27" t="s">
        <v>141</v>
      </c>
    </row>
    <row r="30" spans="1:1" x14ac:dyDescent="0.2">
      <c r="A30" t="s">
        <v>142</v>
      </c>
    </row>
    <row r="31" spans="1:1" x14ac:dyDescent="0.2">
      <c r="A31" t="s">
        <v>143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95" workbookViewId="0">
      <selection activeCell="A319" sqref="A319"/>
    </sheetView>
  </sheetViews>
  <sheetFormatPr defaultColWidth="11.42578125"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ColWidth="11.42578125"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G559"/>
  <sheetViews>
    <sheetView topLeftCell="A415" workbookViewId="0">
      <pane xSplit="1" topLeftCell="B1" activePane="topRight" state="frozen"/>
      <selection pane="topRight" activeCell="E440" sqref="E440"/>
    </sheetView>
  </sheetViews>
  <sheetFormatPr defaultColWidth="8.85546875" defaultRowHeight="12.75" x14ac:dyDescent="0.2"/>
  <cols>
    <col min="1" max="1" width="16.7109375" style="19" customWidth="1"/>
    <col min="2" max="2" width="10.85546875" style="6" customWidth="1"/>
    <col min="3" max="3" width="10.42578125" style="6" customWidth="1"/>
    <col min="4" max="6" width="11" style="6" customWidth="1"/>
    <col min="7" max="8" width="10.42578125" style="6" customWidth="1"/>
    <col min="9" max="9" width="11.140625" style="6" customWidth="1"/>
    <col min="10" max="12" width="10.42578125" style="6" customWidth="1"/>
    <col min="13" max="13" width="11.42578125" style="6" customWidth="1"/>
    <col min="14" max="14" width="13.42578125" style="24" customWidth="1"/>
    <col min="15" max="15" width="15.140625" style="39" customWidth="1"/>
    <col min="16" max="16" width="15" customWidth="1"/>
    <col min="17" max="17" width="13" customWidth="1"/>
    <col min="18" max="18" width="12.7109375" customWidth="1"/>
  </cols>
  <sheetData>
    <row r="1" spans="1:18" x14ac:dyDescent="0.2">
      <c r="A1" s="22" t="s">
        <v>1</v>
      </c>
      <c r="B1" s="21" t="s">
        <v>6</v>
      </c>
      <c r="C1" s="18" t="s">
        <v>7</v>
      </c>
      <c r="D1" s="18" t="s">
        <v>8</v>
      </c>
      <c r="E1" s="18" t="s">
        <v>9</v>
      </c>
      <c r="F1" s="18" t="s">
        <v>10</v>
      </c>
      <c r="G1" s="18" t="s">
        <v>11</v>
      </c>
      <c r="H1" s="18" t="s">
        <v>12</v>
      </c>
      <c r="I1" s="18" t="s">
        <v>13</v>
      </c>
      <c r="J1" s="18" t="s">
        <v>14</v>
      </c>
      <c r="K1" s="18" t="s">
        <v>15</v>
      </c>
      <c r="L1" s="18" t="s">
        <v>16</v>
      </c>
      <c r="M1" s="18" t="s">
        <v>17</v>
      </c>
      <c r="N1" s="18" t="s">
        <v>39</v>
      </c>
      <c r="O1" s="40"/>
    </row>
    <row r="2" spans="1:18" s="71" customFormat="1" x14ac:dyDescent="0.2">
      <c r="A2" s="68">
        <v>2003</v>
      </c>
      <c r="B2" s="69">
        <v>81</v>
      </c>
      <c r="C2" s="69">
        <v>112</v>
      </c>
      <c r="D2" s="69">
        <v>141</v>
      </c>
      <c r="E2" s="69">
        <v>146</v>
      </c>
      <c r="F2" s="69">
        <v>174</v>
      </c>
      <c r="G2" s="69">
        <v>204</v>
      </c>
      <c r="H2" s="69">
        <v>201</v>
      </c>
      <c r="I2" s="69">
        <v>211</v>
      </c>
      <c r="J2" s="69">
        <v>179</v>
      </c>
      <c r="K2" s="69">
        <v>159</v>
      </c>
      <c r="L2" s="69">
        <v>90</v>
      </c>
      <c r="M2" s="69">
        <v>116</v>
      </c>
      <c r="N2" s="81">
        <f t="shared" ref="N2:N7" si="0">SUM(B2:M2)</f>
        <v>1814</v>
      </c>
      <c r="O2" s="82">
        <f t="shared" ref="O2:O7" si="1">SUM(B2:M2)</f>
        <v>1814</v>
      </c>
    </row>
    <row r="3" spans="1:18" x14ac:dyDescent="0.2">
      <c r="A3" s="2">
        <v>2004</v>
      </c>
      <c r="B3" s="6">
        <v>56</v>
      </c>
      <c r="C3" s="6">
        <v>107</v>
      </c>
      <c r="D3" s="6">
        <v>141</v>
      </c>
      <c r="E3" s="6">
        <v>191</v>
      </c>
      <c r="F3" s="6">
        <v>174</v>
      </c>
      <c r="G3" s="6">
        <v>222</v>
      </c>
      <c r="H3" s="6">
        <v>190</v>
      </c>
      <c r="I3" s="6">
        <v>181</v>
      </c>
      <c r="J3" s="6">
        <v>145</v>
      </c>
      <c r="K3" s="6">
        <v>145</v>
      </c>
      <c r="L3" s="7">
        <v>111</v>
      </c>
      <c r="M3" s="6">
        <v>112</v>
      </c>
      <c r="N3" s="56">
        <f t="shared" si="0"/>
        <v>1775</v>
      </c>
      <c r="O3" s="56">
        <f t="shared" si="1"/>
        <v>1775</v>
      </c>
      <c r="Q3">
        <v>2000</v>
      </c>
      <c r="R3" s="94">
        <f>SUM(data!R14:R25)</f>
        <v>1405</v>
      </c>
    </row>
    <row r="4" spans="1:18" x14ac:dyDescent="0.2">
      <c r="A4" s="2">
        <v>2005</v>
      </c>
      <c r="B4" s="6">
        <v>62</v>
      </c>
      <c r="C4" s="6">
        <v>99</v>
      </c>
      <c r="D4" s="6">
        <v>144</v>
      </c>
      <c r="E4" s="6">
        <v>168</v>
      </c>
      <c r="F4" s="6">
        <v>179</v>
      </c>
      <c r="G4" s="6">
        <v>261</v>
      </c>
      <c r="H4" s="6">
        <v>210</v>
      </c>
      <c r="I4" s="6">
        <v>220</v>
      </c>
      <c r="J4" s="6">
        <v>185</v>
      </c>
      <c r="K4" s="6">
        <v>137</v>
      </c>
      <c r="L4" s="6">
        <v>123</v>
      </c>
      <c r="M4" s="6">
        <v>95</v>
      </c>
      <c r="N4" s="56">
        <f t="shared" si="0"/>
        <v>1883</v>
      </c>
      <c r="O4" s="56">
        <f t="shared" si="1"/>
        <v>1883</v>
      </c>
      <c r="Q4">
        <v>2001</v>
      </c>
      <c r="R4" s="94">
        <f>SUM(data!R26:R37)</f>
        <v>1596</v>
      </c>
    </row>
    <row r="5" spans="1:18" x14ac:dyDescent="0.2">
      <c r="A5" s="2">
        <v>2006</v>
      </c>
      <c r="B5" s="6">
        <v>80</v>
      </c>
      <c r="C5" s="6">
        <v>101</v>
      </c>
      <c r="D5" s="6">
        <v>153</v>
      </c>
      <c r="E5" s="6">
        <v>163</v>
      </c>
      <c r="F5" s="6">
        <v>213</v>
      </c>
      <c r="G5" s="6">
        <v>221</v>
      </c>
      <c r="H5" s="6">
        <v>185</v>
      </c>
      <c r="I5" s="6">
        <v>193</v>
      </c>
      <c r="J5" s="6">
        <v>146</v>
      </c>
      <c r="K5" s="6">
        <v>125</v>
      </c>
      <c r="L5" s="6">
        <v>103</v>
      </c>
      <c r="M5" s="6">
        <v>114</v>
      </c>
      <c r="N5" s="56">
        <f t="shared" si="0"/>
        <v>1797</v>
      </c>
      <c r="O5" s="56">
        <f t="shared" si="1"/>
        <v>1797</v>
      </c>
      <c r="Q5">
        <v>2002</v>
      </c>
      <c r="R5" s="94">
        <f>SUM(data!R38:R49)</f>
        <v>1740</v>
      </c>
    </row>
    <row r="6" spans="1:18" x14ac:dyDescent="0.2">
      <c r="A6" s="2">
        <v>2007</v>
      </c>
      <c r="B6" s="6">
        <v>90</v>
      </c>
      <c r="C6" s="7">
        <v>120</v>
      </c>
      <c r="D6" s="7">
        <v>147</v>
      </c>
      <c r="E6" s="7">
        <v>178</v>
      </c>
      <c r="F6" s="7">
        <v>195</v>
      </c>
      <c r="G6" s="6">
        <v>220</v>
      </c>
      <c r="H6" s="6">
        <v>193</v>
      </c>
      <c r="I6" s="6">
        <v>187</v>
      </c>
      <c r="J6" s="6">
        <v>113</v>
      </c>
      <c r="K6" s="6">
        <v>119</v>
      </c>
      <c r="L6" s="6">
        <v>102</v>
      </c>
      <c r="M6" s="6">
        <v>89</v>
      </c>
      <c r="N6" s="56">
        <f t="shared" si="0"/>
        <v>1753</v>
      </c>
      <c r="O6" s="56">
        <f t="shared" si="1"/>
        <v>1753</v>
      </c>
    </row>
    <row r="7" spans="1:18" x14ac:dyDescent="0.2">
      <c r="A7" s="2">
        <v>2008</v>
      </c>
      <c r="B7" s="6">
        <v>73</v>
      </c>
      <c r="C7" s="7">
        <v>81</v>
      </c>
      <c r="D7" s="7">
        <v>112</v>
      </c>
      <c r="E7" s="7">
        <v>142</v>
      </c>
      <c r="F7" s="7">
        <v>188</v>
      </c>
      <c r="G7" s="6">
        <v>173</v>
      </c>
      <c r="H7" s="6">
        <v>161</v>
      </c>
      <c r="I7" s="6">
        <v>153</v>
      </c>
      <c r="J7" s="6">
        <v>109</v>
      </c>
      <c r="K7" s="6">
        <v>139</v>
      </c>
      <c r="L7" s="6">
        <v>68</v>
      </c>
      <c r="M7" s="6">
        <v>67</v>
      </c>
      <c r="N7" s="56">
        <f t="shared" si="0"/>
        <v>1466</v>
      </c>
      <c r="O7" s="56">
        <f t="shared" si="1"/>
        <v>1466</v>
      </c>
    </row>
    <row r="8" spans="1:18" x14ac:dyDescent="0.2">
      <c r="A8" s="2">
        <v>2009</v>
      </c>
      <c r="B8" s="6">
        <v>42</v>
      </c>
      <c r="C8" s="7">
        <v>63</v>
      </c>
      <c r="D8" s="7">
        <v>99</v>
      </c>
      <c r="E8" s="7">
        <v>151</v>
      </c>
      <c r="F8" s="7">
        <v>176</v>
      </c>
      <c r="G8" s="6">
        <v>169</v>
      </c>
      <c r="H8" s="6">
        <v>175</v>
      </c>
      <c r="I8" s="6">
        <v>175</v>
      </c>
      <c r="J8" s="6">
        <v>142</v>
      </c>
      <c r="K8" s="6">
        <v>163</v>
      </c>
      <c r="L8" s="6">
        <v>136</v>
      </c>
      <c r="M8" s="6">
        <v>68</v>
      </c>
      <c r="N8" s="56">
        <f t="shared" ref="N8:N13" si="2">SUM(B8:M8)</f>
        <v>1559</v>
      </c>
      <c r="O8" s="56">
        <f t="shared" ref="O8:O13" si="3">SUM(B8:M8)</f>
        <v>1559</v>
      </c>
    </row>
    <row r="9" spans="1:18" x14ac:dyDescent="0.2">
      <c r="A9" s="2">
        <v>2010</v>
      </c>
      <c r="B9" s="7">
        <v>50</v>
      </c>
      <c r="C9" s="7">
        <v>74</v>
      </c>
      <c r="D9" s="7">
        <v>148</v>
      </c>
      <c r="E9" s="7">
        <v>189</v>
      </c>
      <c r="F9" s="7">
        <v>195</v>
      </c>
      <c r="G9" s="6">
        <v>184</v>
      </c>
      <c r="H9" s="6">
        <v>104</v>
      </c>
      <c r="I9" s="6">
        <v>115</v>
      </c>
      <c r="J9" s="6">
        <v>95</v>
      </c>
      <c r="K9" s="6">
        <v>91</v>
      </c>
      <c r="L9" s="6">
        <v>101</v>
      </c>
      <c r="M9" s="6">
        <v>100</v>
      </c>
      <c r="N9" s="56">
        <f t="shared" si="2"/>
        <v>1446</v>
      </c>
      <c r="O9" s="56">
        <f t="shared" si="3"/>
        <v>1446</v>
      </c>
    </row>
    <row r="10" spans="1:18" x14ac:dyDescent="0.2">
      <c r="A10" s="2">
        <v>2011</v>
      </c>
      <c r="B10" s="6">
        <v>59</v>
      </c>
      <c r="C10" s="6">
        <v>59</v>
      </c>
      <c r="D10" s="6">
        <v>85</v>
      </c>
      <c r="E10" s="6">
        <v>110</v>
      </c>
      <c r="F10" s="6">
        <v>145</v>
      </c>
      <c r="G10" s="6">
        <v>168</v>
      </c>
      <c r="H10" s="6">
        <v>171</v>
      </c>
      <c r="I10" s="6">
        <v>148</v>
      </c>
      <c r="J10" s="6">
        <v>121</v>
      </c>
      <c r="K10" s="6">
        <v>114</v>
      </c>
      <c r="L10" s="6">
        <v>97</v>
      </c>
      <c r="M10" s="6">
        <v>105</v>
      </c>
      <c r="N10" s="56">
        <f t="shared" si="2"/>
        <v>1382</v>
      </c>
      <c r="O10" s="56">
        <f t="shared" si="3"/>
        <v>1382</v>
      </c>
    </row>
    <row r="11" spans="1:18" x14ac:dyDescent="0.2">
      <c r="A11" s="2">
        <v>2012</v>
      </c>
      <c r="B11" s="6">
        <v>58</v>
      </c>
      <c r="C11" s="6">
        <v>79</v>
      </c>
      <c r="D11" s="6">
        <v>112</v>
      </c>
      <c r="E11" s="6">
        <v>136</v>
      </c>
      <c r="F11" s="6">
        <v>170</v>
      </c>
      <c r="G11" s="6">
        <v>219</v>
      </c>
      <c r="H11" s="6">
        <v>150</v>
      </c>
      <c r="I11" s="6">
        <v>177</v>
      </c>
      <c r="J11" s="6">
        <v>135</v>
      </c>
      <c r="K11" s="6">
        <v>140</v>
      </c>
      <c r="L11" s="6">
        <v>126</v>
      </c>
      <c r="M11" s="6">
        <v>106</v>
      </c>
      <c r="N11" s="56">
        <f t="shared" si="2"/>
        <v>1608</v>
      </c>
      <c r="O11" s="56">
        <f t="shared" si="3"/>
        <v>1608</v>
      </c>
    </row>
    <row r="12" spans="1:18" x14ac:dyDescent="0.2">
      <c r="A12" s="2">
        <v>2013</v>
      </c>
      <c r="B12" s="6">
        <v>78</v>
      </c>
      <c r="C12" s="6">
        <v>86</v>
      </c>
      <c r="D12" s="6">
        <v>113</v>
      </c>
      <c r="E12" s="6">
        <v>175</v>
      </c>
      <c r="F12" s="6">
        <v>197</v>
      </c>
      <c r="G12" s="6">
        <v>195</v>
      </c>
      <c r="H12" s="6">
        <v>191</v>
      </c>
      <c r="I12" s="6">
        <v>222</v>
      </c>
      <c r="J12" s="6">
        <v>178</v>
      </c>
      <c r="K12" s="6">
        <v>140</v>
      </c>
      <c r="L12" s="6">
        <v>115</v>
      </c>
      <c r="M12" s="6">
        <v>124</v>
      </c>
      <c r="N12" s="56">
        <f t="shared" si="2"/>
        <v>1814</v>
      </c>
      <c r="O12" s="56">
        <f t="shared" si="3"/>
        <v>1814</v>
      </c>
    </row>
    <row r="13" spans="1:18" x14ac:dyDescent="0.2">
      <c r="A13" s="2">
        <v>2014</v>
      </c>
      <c r="B13" s="7">
        <v>80</v>
      </c>
      <c r="C13" s="6">
        <v>83</v>
      </c>
      <c r="D13" s="6">
        <v>123</v>
      </c>
      <c r="E13" s="6">
        <v>123</v>
      </c>
      <c r="F13" s="6">
        <v>214</v>
      </c>
      <c r="G13" s="6">
        <v>252</v>
      </c>
      <c r="H13" s="6">
        <v>196</v>
      </c>
      <c r="I13" s="6">
        <v>191</v>
      </c>
      <c r="J13" s="6">
        <v>163</v>
      </c>
      <c r="K13" s="6">
        <v>183</v>
      </c>
      <c r="L13" s="6">
        <v>131</v>
      </c>
      <c r="M13" s="6">
        <v>109</v>
      </c>
      <c r="N13" s="56">
        <f t="shared" si="2"/>
        <v>1848</v>
      </c>
      <c r="O13" s="56">
        <f t="shared" si="3"/>
        <v>1848</v>
      </c>
    </row>
    <row r="14" spans="1:18" x14ac:dyDescent="0.2">
      <c r="A14" s="2">
        <v>2015</v>
      </c>
      <c r="B14" s="7"/>
      <c r="N14" s="56">
        <f>SUM(B14:B14)</f>
        <v>0</v>
      </c>
      <c r="O14" s="56">
        <f t="shared" ref="O14" si="4">SUM(B14:M14)</f>
        <v>0</v>
      </c>
    </row>
    <row r="15" spans="1:18" x14ac:dyDescent="0.2">
      <c r="A15" s="8"/>
      <c r="B15" s="18" t="s">
        <v>23</v>
      </c>
      <c r="C15" s="4" t="s">
        <v>24</v>
      </c>
      <c r="D15" s="4" t="s">
        <v>25</v>
      </c>
      <c r="E15" s="18" t="s">
        <v>26</v>
      </c>
      <c r="F15" s="18" t="s">
        <v>27</v>
      </c>
      <c r="G15" s="18" t="s">
        <v>28</v>
      </c>
      <c r="H15" s="18" t="s">
        <v>29</v>
      </c>
      <c r="I15" s="18" t="s">
        <v>30</v>
      </c>
      <c r="J15" s="18" t="s">
        <v>31</v>
      </c>
      <c r="K15" s="18" t="s">
        <v>32</v>
      </c>
      <c r="L15" s="18" t="s">
        <v>33</v>
      </c>
      <c r="M15" s="18" t="s">
        <v>34</v>
      </c>
      <c r="N15" s="18"/>
    </row>
    <row r="16" spans="1:18" x14ac:dyDescent="0.2">
      <c r="A16" s="8" t="s">
        <v>35</v>
      </c>
      <c r="B16" s="43">
        <f>B3-M2</f>
        <v>-60</v>
      </c>
      <c r="C16" s="43">
        <f t="shared" ref="C16:M16" si="5">C3-B3</f>
        <v>51</v>
      </c>
      <c r="D16" s="43">
        <f t="shared" si="5"/>
        <v>34</v>
      </c>
      <c r="E16" s="43">
        <f t="shared" si="5"/>
        <v>50</v>
      </c>
      <c r="F16" s="20">
        <f t="shared" si="5"/>
        <v>-17</v>
      </c>
      <c r="G16" s="20">
        <f t="shared" si="5"/>
        <v>48</v>
      </c>
      <c r="H16" s="20">
        <f t="shared" si="5"/>
        <v>-32</v>
      </c>
      <c r="I16" s="20">
        <f t="shared" si="5"/>
        <v>-9</v>
      </c>
      <c r="J16" s="20">
        <f t="shared" si="5"/>
        <v>-36</v>
      </c>
      <c r="K16" s="20">
        <f t="shared" si="5"/>
        <v>0</v>
      </c>
      <c r="L16" s="20">
        <f t="shared" si="5"/>
        <v>-34</v>
      </c>
      <c r="M16" s="20">
        <f t="shared" si="5"/>
        <v>1</v>
      </c>
    </row>
    <row r="17" spans="1:15" x14ac:dyDescent="0.2">
      <c r="A17" s="8" t="s">
        <v>36</v>
      </c>
      <c r="B17" s="29">
        <f>(B16/M2)*100</f>
        <v>-51.724137931034484</v>
      </c>
      <c r="C17" s="29">
        <f t="shared" ref="C17:M17" si="6">(C16/B3)*100</f>
        <v>91.071428571428569</v>
      </c>
      <c r="D17" s="29">
        <f t="shared" si="6"/>
        <v>31.775700934579437</v>
      </c>
      <c r="E17" s="29">
        <f t="shared" si="6"/>
        <v>35.460992907801419</v>
      </c>
      <c r="F17" s="27">
        <f t="shared" si="6"/>
        <v>-8.9005235602094235</v>
      </c>
      <c r="G17" s="27">
        <f t="shared" si="6"/>
        <v>27.586206896551722</v>
      </c>
      <c r="H17" s="27">
        <f t="shared" si="6"/>
        <v>-14.414414414414415</v>
      </c>
      <c r="I17" s="27">
        <f t="shared" si="6"/>
        <v>-4.7368421052631584</v>
      </c>
      <c r="J17" s="27">
        <f t="shared" si="6"/>
        <v>-19.88950276243094</v>
      </c>
      <c r="K17" s="27">
        <f t="shared" si="6"/>
        <v>0</v>
      </c>
      <c r="L17" s="27">
        <f t="shared" si="6"/>
        <v>-23.448275862068964</v>
      </c>
      <c r="M17" s="27">
        <f t="shared" si="6"/>
        <v>0.90090090090090091</v>
      </c>
    </row>
    <row r="18" spans="1:15" x14ac:dyDescent="0.2">
      <c r="A18" s="8"/>
      <c r="B18" s="21" t="s">
        <v>6</v>
      </c>
      <c r="C18" s="18" t="s">
        <v>7</v>
      </c>
      <c r="D18" s="18" t="s">
        <v>8</v>
      </c>
      <c r="E18" s="18" t="s">
        <v>9</v>
      </c>
      <c r="F18" s="18" t="s">
        <v>10</v>
      </c>
      <c r="G18" s="18" t="s">
        <v>11</v>
      </c>
      <c r="H18" s="18" t="s">
        <v>12</v>
      </c>
      <c r="I18" s="18" t="s">
        <v>13</v>
      </c>
      <c r="J18" s="18" t="s">
        <v>14</v>
      </c>
      <c r="K18" s="18" t="s">
        <v>15</v>
      </c>
      <c r="L18" s="18" t="s">
        <v>16</v>
      </c>
      <c r="M18" s="18" t="s">
        <v>17</v>
      </c>
      <c r="N18" s="18" t="s">
        <v>39</v>
      </c>
    </row>
    <row r="19" spans="1:15" x14ac:dyDescent="0.2">
      <c r="A19" s="8" t="s">
        <v>37</v>
      </c>
      <c r="B19" s="43">
        <f t="shared" ref="B19:G19" si="7">B3-B2</f>
        <v>-25</v>
      </c>
      <c r="C19" s="43">
        <f t="shared" si="7"/>
        <v>-5</v>
      </c>
      <c r="D19" s="43">
        <f t="shared" si="7"/>
        <v>0</v>
      </c>
      <c r="E19" s="43">
        <f t="shared" si="7"/>
        <v>45</v>
      </c>
      <c r="F19" s="20">
        <f t="shared" si="7"/>
        <v>0</v>
      </c>
      <c r="G19" s="20">
        <f t="shared" si="7"/>
        <v>18</v>
      </c>
      <c r="H19" s="20">
        <f t="shared" ref="H19:M19" si="8">H3-H2</f>
        <v>-11</v>
      </c>
      <c r="I19" s="20">
        <f t="shared" si="8"/>
        <v>-30</v>
      </c>
      <c r="J19" s="20">
        <f t="shared" si="8"/>
        <v>-34</v>
      </c>
      <c r="K19" s="20">
        <f t="shared" si="8"/>
        <v>-14</v>
      </c>
      <c r="L19" s="20">
        <f t="shared" si="8"/>
        <v>21</v>
      </c>
      <c r="M19" s="20">
        <f t="shared" si="8"/>
        <v>-4</v>
      </c>
      <c r="N19" s="20">
        <f>O3-O2</f>
        <v>-39</v>
      </c>
    </row>
    <row r="20" spans="1:15" x14ac:dyDescent="0.2">
      <c r="A20" s="8" t="s">
        <v>38</v>
      </c>
      <c r="B20" s="29">
        <f t="shared" ref="B20:M20" si="9">(B19/B2)*100</f>
        <v>-30.864197530864196</v>
      </c>
      <c r="C20" s="29">
        <f t="shared" si="9"/>
        <v>-4.4642857142857144</v>
      </c>
      <c r="D20" s="29">
        <f t="shared" si="9"/>
        <v>0</v>
      </c>
      <c r="E20" s="29">
        <f t="shared" si="9"/>
        <v>30.82191780821918</v>
      </c>
      <c r="F20" s="27">
        <f t="shared" si="9"/>
        <v>0</v>
      </c>
      <c r="G20" s="27">
        <f t="shared" si="9"/>
        <v>8.8235294117647065</v>
      </c>
      <c r="H20" s="27">
        <f t="shared" si="9"/>
        <v>-5.4726368159203984</v>
      </c>
      <c r="I20" s="27">
        <f t="shared" si="9"/>
        <v>-14.218009478672986</v>
      </c>
      <c r="J20" s="27">
        <f t="shared" si="9"/>
        <v>-18.994413407821227</v>
      </c>
      <c r="K20" s="27">
        <f t="shared" si="9"/>
        <v>-8.8050314465408803</v>
      </c>
      <c r="L20" s="27">
        <f t="shared" si="9"/>
        <v>23.333333333333332</v>
      </c>
      <c r="M20" s="27">
        <f t="shared" si="9"/>
        <v>-3.4482758620689653</v>
      </c>
      <c r="N20" s="27">
        <f>(N19/O2)*100</f>
        <v>-2.1499448732083795</v>
      </c>
    </row>
    <row r="21" spans="1:15" s="76" customFormat="1" x14ac:dyDescent="0.2">
      <c r="A21" s="72"/>
      <c r="B21" s="73"/>
      <c r="C21" s="73"/>
      <c r="D21" s="73"/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5"/>
    </row>
    <row r="22" spans="1:15" x14ac:dyDescent="0.2">
      <c r="A22" s="8"/>
      <c r="B22" s="18" t="s">
        <v>23</v>
      </c>
      <c r="C22" s="4" t="s">
        <v>24</v>
      </c>
      <c r="D22" s="4" t="s">
        <v>25</v>
      </c>
      <c r="E22" s="18" t="s">
        <v>26</v>
      </c>
      <c r="F22" s="18" t="s">
        <v>27</v>
      </c>
      <c r="G22" s="18" t="s">
        <v>28</v>
      </c>
      <c r="H22" s="18" t="s">
        <v>29</v>
      </c>
      <c r="I22" s="18" t="s">
        <v>30</v>
      </c>
      <c r="J22" s="18" t="s">
        <v>31</v>
      </c>
      <c r="K22" s="18" t="s">
        <v>32</v>
      </c>
      <c r="L22" s="18" t="s">
        <v>33</v>
      </c>
      <c r="M22" s="18" t="s">
        <v>34</v>
      </c>
      <c r="N22" s="18"/>
    </row>
    <row r="23" spans="1:15" x14ac:dyDescent="0.2">
      <c r="A23" s="8" t="s">
        <v>43</v>
      </c>
      <c r="B23" s="43">
        <f>B4-M3</f>
        <v>-50</v>
      </c>
      <c r="C23" s="43">
        <f t="shared" ref="C23:M23" si="10">C4-B4</f>
        <v>37</v>
      </c>
      <c r="D23" s="43">
        <f t="shared" si="10"/>
        <v>45</v>
      </c>
      <c r="E23" s="43">
        <f t="shared" si="10"/>
        <v>24</v>
      </c>
      <c r="F23" s="43">
        <f t="shared" si="10"/>
        <v>11</v>
      </c>
      <c r="G23" s="43">
        <f t="shared" si="10"/>
        <v>82</v>
      </c>
      <c r="H23" s="43">
        <f t="shared" si="10"/>
        <v>-51</v>
      </c>
      <c r="I23" s="43">
        <f t="shared" si="10"/>
        <v>10</v>
      </c>
      <c r="J23" s="43">
        <f t="shared" si="10"/>
        <v>-35</v>
      </c>
      <c r="K23" s="43">
        <f t="shared" si="10"/>
        <v>-48</v>
      </c>
      <c r="L23" s="43">
        <f t="shared" si="10"/>
        <v>-14</v>
      </c>
      <c r="M23" s="43">
        <f t="shared" si="10"/>
        <v>-28</v>
      </c>
      <c r="N23" s="27"/>
    </row>
    <row r="24" spans="1:15" x14ac:dyDescent="0.2">
      <c r="A24" s="8" t="s">
        <v>44</v>
      </c>
      <c r="B24" s="29">
        <f>(B23/M3)*100</f>
        <v>-44.642857142857146</v>
      </c>
      <c r="C24" s="29">
        <f t="shared" ref="C24:M24" si="11">(C23/B4)*100</f>
        <v>59.677419354838712</v>
      </c>
      <c r="D24" s="29">
        <f t="shared" si="11"/>
        <v>45.454545454545453</v>
      </c>
      <c r="E24" s="29">
        <f t="shared" si="11"/>
        <v>16.666666666666664</v>
      </c>
      <c r="F24" s="29">
        <f t="shared" si="11"/>
        <v>6.5476190476190483</v>
      </c>
      <c r="G24" s="29">
        <f t="shared" si="11"/>
        <v>45.81005586592179</v>
      </c>
      <c r="H24" s="29">
        <f t="shared" si="11"/>
        <v>-19.540229885057471</v>
      </c>
      <c r="I24" s="29">
        <f t="shared" si="11"/>
        <v>4.7619047619047619</v>
      </c>
      <c r="J24" s="29">
        <f t="shared" si="11"/>
        <v>-15.909090909090908</v>
      </c>
      <c r="K24" s="29">
        <f t="shared" si="11"/>
        <v>-25.945945945945947</v>
      </c>
      <c r="L24" s="29">
        <f t="shared" si="11"/>
        <v>-10.218978102189782</v>
      </c>
      <c r="M24" s="29">
        <f t="shared" si="11"/>
        <v>-22.76422764227642</v>
      </c>
      <c r="N24" s="27"/>
    </row>
    <row r="25" spans="1:15" x14ac:dyDescent="0.2">
      <c r="A25" s="8"/>
      <c r="B25" s="21" t="s">
        <v>6</v>
      </c>
      <c r="C25" s="18" t="s">
        <v>7</v>
      </c>
      <c r="D25" s="18" t="s">
        <v>8</v>
      </c>
      <c r="E25" s="18" t="s">
        <v>9</v>
      </c>
      <c r="F25" s="18" t="s">
        <v>10</v>
      </c>
      <c r="G25" s="18" t="s">
        <v>11</v>
      </c>
      <c r="H25" s="18" t="s">
        <v>12</v>
      </c>
      <c r="I25" s="18" t="s">
        <v>13</v>
      </c>
      <c r="J25" s="18" t="s">
        <v>14</v>
      </c>
      <c r="K25" s="18" t="s">
        <v>15</v>
      </c>
      <c r="L25" s="18" t="s">
        <v>16</v>
      </c>
      <c r="M25" s="18" t="s">
        <v>17</v>
      </c>
      <c r="N25" s="18" t="s">
        <v>39</v>
      </c>
    </row>
    <row r="26" spans="1:15" x14ac:dyDescent="0.2">
      <c r="A26" s="8" t="s">
        <v>47</v>
      </c>
      <c r="B26" s="43">
        <f t="shared" ref="B26:G26" si="12">B4-B3</f>
        <v>6</v>
      </c>
      <c r="C26" s="43">
        <f t="shared" si="12"/>
        <v>-8</v>
      </c>
      <c r="D26" s="43">
        <f t="shared" si="12"/>
        <v>3</v>
      </c>
      <c r="E26" s="43">
        <f t="shared" si="12"/>
        <v>-23</v>
      </c>
      <c r="F26" s="43">
        <f t="shared" si="12"/>
        <v>5</v>
      </c>
      <c r="G26" s="43">
        <f t="shared" si="12"/>
        <v>39</v>
      </c>
      <c r="H26" s="43">
        <f t="shared" ref="H26:M26" si="13">H4-H3</f>
        <v>20</v>
      </c>
      <c r="I26" s="43">
        <f t="shared" si="13"/>
        <v>39</v>
      </c>
      <c r="J26" s="43">
        <f t="shared" si="13"/>
        <v>40</v>
      </c>
      <c r="K26" s="43">
        <f t="shared" si="13"/>
        <v>-8</v>
      </c>
      <c r="L26" s="43">
        <f t="shared" si="13"/>
        <v>12</v>
      </c>
      <c r="M26" s="43">
        <f t="shared" si="13"/>
        <v>-17</v>
      </c>
      <c r="N26" s="20">
        <f>O4-O3</f>
        <v>108</v>
      </c>
    </row>
    <row r="27" spans="1:15" x14ac:dyDescent="0.2">
      <c r="A27" s="8" t="s">
        <v>45</v>
      </c>
      <c r="B27" s="29">
        <f t="shared" ref="B27:M27" si="14">(B26/B3)*100</f>
        <v>10.714285714285714</v>
      </c>
      <c r="C27" s="29">
        <f t="shared" si="14"/>
        <v>-7.4766355140186906</v>
      </c>
      <c r="D27" s="29">
        <f t="shared" si="14"/>
        <v>2.1276595744680851</v>
      </c>
      <c r="E27" s="29">
        <f t="shared" si="14"/>
        <v>-12.041884816753926</v>
      </c>
      <c r="F27" s="29">
        <f t="shared" si="14"/>
        <v>2.8735632183908044</v>
      </c>
      <c r="G27" s="29">
        <f t="shared" si="14"/>
        <v>17.567567567567568</v>
      </c>
      <c r="H27" s="29">
        <f t="shared" si="14"/>
        <v>10.526315789473683</v>
      </c>
      <c r="I27" s="29">
        <f t="shared" si="14"/>
        <v>21.546961325966851</v>
      </c>
      <c r="J27" s="29">
        <f t="shared" si="14"/>
        <v>27.586206896551722</v>
      </c>
      <c r="K27" s="29">
        <f t="shared" si="14"/>
        <v>-5.5172413793103452</v>
      </c>
      <c r="L27" s="29">
        <f t="shared" si="14"/>
        <v>10.810810810810811</v>
      </c>
      <c r="M27" s="29">
        <f t="shared" si="14"/>
        <v>-15.178571428571427</v>
      </c>
      <c r="N27" s="27">
        <f>(N26/O3)*100</f>
        <v>6.084507042253521</v>
      </c>
    </row>
    <row r="28" spans="1:15" s="76" customFormat="1" x14ac:dyDescent="0.2">
      <c r="A28" s="72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4"/>
      <c r="N28" s="74"/>
      <c r="O28" s="75"/>
    </row>
    <row r="29" spans="1:15" x14ac:dyDescent="0.2">
      <c r="A29" s="8"/>
      <c r="B29" s="18" t="s">
        <v>23</v>
      </c>
      <c r="C29" s="4" t="s">
        <v>24</v>
      </c>
      <c r="D29" s="4" t="s">
        <v>25</v>
      </c>
      <c r="E29" s="18" t="s">
        <v>26</v>
      </c>
      <c r="F29" s="18" t="s">
        <v>27</v>
      </c>
      <c r="G29" s="18" t="s">
        <v>28</v>
      </c>
      <c r="H29" s="18" t="s">
        <v>29</v>
      </c>
      <c r="I29" s="18" t="s">
        <v>30</v>
      </c>
      <c r="J29" s="18" t="s">
        <v>31</v>
      </c>
      <c r="K29" s="18" t="s">
        <v>32</v>
      </c>
      <c r="L29" s="18" t="s">
        <v>33</v>
      </c>
      <c r="M29" s="18" t="s">
        <v>34</v>
      </c>
      <c r="N29" s="18"/>
    </row>
    <row r="30" spans="1:15" x14ac:dyDescent="0.2">
      <c r="A30" s="8" t="s">
        <v>50</v>
      </c>
      <c r="B30" s="43">
        <f>B5-M4</f>
        <v>-15</v>
      </c>
      <c r="C30" s="43">
        <f t="shared" ref="C30:K30" si="15">C5-B5</f>
        <v>21</v>
      </c>
      <c r="D30" s="43">
        <f t="shared" si="15"/>
        <v>52</v>
      </c>
      <c r="E30" s="43">
        <f t="shared" si="15"/>
        <v>10</v>
      </c>
      <c r="F30" s="43">
        <f t="shared" si="15"/>
        <v>50</v>
      </c>
      <c r="G30" s="43">
        <f t="shared" si="15"/>
        <v>8</v>
      </c>
      <c r="H30" s="43">
        <f t="shared" si="15"/>
        <v>-36</v>
      </c>
      <c r="I30" s="43">
        <f t="shared" si="15"/>
        <v>8</v>
      </c>
      <c r="J30" s="43">
        <f t="shared" si="15"/>
        <v>-47</v>
      </c>
      <c r="K30" s="43">
        <f t="shared" si="15"/>
        <v>-21</v>
      </c>
      <c r="L30" s="43">
        <f>L5-K5</f>
        <v>-22</v>
      </c>
      <c r="M30" s="43">
        <f>M5-L5</f>
        <v>11</v>
      </c>
      <c r="N30" s="27"/>
    </row>
    <row r="31" spans="1:15" x14ac:dyDescent="0.2">
      <c r="A31" s="8" t="s">
        <v>51</v>
      </c>
      <c r="B31" s="29">
        <f>(B30/M4)*100</f>
        <v>-15.789473684210526</v>
      </c>
      <c r="C31" s="29">
        <f t="shared" ref="C31:M31" si="16">(C30/B5)*100</f>
        <v>26.25</v>
      </c>
      <c r="D31" s="29">
        <f t="shared" si="16"/>
        <v>51.485148514851488</v>
      </c>
      <c r="E31" s="29">
        <f t="shared" si="16"/>
        <v>6.5359477124183014</v>
      </c>
      <c r="F31" s="29">
        <f t="shared" si="16"/>
        <v>30.674846625766872</v>
      </c>
      <c r="G31" s="29">
        <f t="shared" si="16"/>
        <v>3.755868544600939</v>
      </c>
      <c r="H31" s="29">
        <f t="shared" si="16"/>
        <v>-16.289592760180994</v>
      </c>
      <c r="I31" s="29">
        <f t="shared" si="16"/>
        <v>4.3243243243243246</v>
      </c>
      <c r="J31" s="29">
        <f t="shared" si="16"/>
        <v>-24.352331606217618</v>
      </c>
      <c r="K31" s="29">
        <f t="shared" si="16"/>
        <v>-14.383561643835616</v>
      </c>
      <c r="L31" s="29">
        <f t="shared" si="16"/>
        <v>-17.599999999999998</v>
      </c>
      <c r="M31" s="29">
        <f t="shared" si="16"/>
        <v>10.679611650485436</v>
      </c>
      <c r="N31" s="27"/>
    </row>
    <row r="32" spans="1:15" x14ac:dyDescent="0.2">
      <c r="A32" s="8"/>
      <c r="B32" s="21" t="s">
        <v>6</v>
      </c>
      <c r="C32" s="18" t="s">
        <v>7</v>
      </c>
      <c r="D32" s="18" t="s">
        <v>8</v>
      </c>
      <c r="E32" s="18" t="s">
        <v>9</v>
      </c>
      <c r="F32" s="18" t="s">
        <v>10</v>
      </c>
      <c r="G32" s="18" t="s">
        <v>11</v>
      </c>
      <c r="H32" s="18" t="s">
        <v>12</v>
      </c>
      <c r="I32" s="18" t="s">
        <v>13</v>
      </c>
      <c r="J32" s="18" t="s">
        <v>14</v>
      </c>
      <c r="K32" s="18" t="s">
        <v>15</v>
      </c>
      <c r="L32" s="18" t="s">
        <v>16</v>
      </c>
      <c r="M32" s="18" t="s">
        <v>17</v>
      </c>
      <c r="N32" s="18" t="s">
        <v>39</v>
      </c>
    </row>
    <row r="33" spans="1:15" x14ac:dyDescent="0.2">
      <c r="A33" s="8" t="s">
        <v>52</v>
      </c>
      <c r="B33" s="43">
        <f t="shared" ref="B33:G33" si="17">B5-B4</f>
        <v>18</v>
      </c>
      <c r="C33" s="43">
        <f t="shared" si="17"/>
        <v>2</v>
      </c>
      <c r="D33" s="43">
        <f t="shared" si="17"/>
        <v>9</v>
      </c>
      <c r="E33" s="43">
        <f t="shared" si="17"/>
        <v>-5</v>
      </c>
      <c r="F33" s="43">
        <f t="shared" si="17"/>
        <v>34</v>
      </c>
      <c r="G33" s="43">
        <f t="shared" si="17"/>
        <v>-40</v>
      </c>
      <c r="H33" s="43">
        <f t="shared" ref="H33:M33" si="18">H5-H4</f>
        <v>-25</v>
      </c>
      <c r="I33" s="43">
        <f t="shared" si="18"/>
        <v>-27</v>
      </c>
      <c r="J33" s="43">
        <f t="shared" si="18"/>
        <v>-39</v>
      </c>
      <c r="K33" s="43">
        <f t="shared" si="18"/>
        <v>-12</v>
      </c>
      <c r="L33" s="43">
        <f t="shared" si="18"/>
        <v>-20</v>
      </c>
      <c r="M33" s="43">
        <f t="shared" si="18"/>
        <v>19</v>
      </c>
      <c r="N33" s="20">
        <f>O5-O4</f>
        <v>-86</v>
      </c>
    </row>
    <row r="34" spans="1:15" x14ac:dyDescent="0.2">
      <c r="A34" s="8" t="s">
        <v>53</v>
      </c>
      <c r="B34" s="29">
        <f t="shared" ref="B34:M34" si="19">(B33/B4)*100</f>
        <v>29.032258064516132</v>
      </c>
      <c r="C34" s="29">
        <f t="shared" si="19"/>
        <v>2.0202020202020203</v>
      </c>
      <c r="D34" s="29">
        <f t="shared" si="19"/>
        <v>6.25</v>
      </c>
      <c r="E34" s="29">
        <f t="shared" si="19"/>
        <v>-2.9761904761904758</v>
      </c>
      <c r="F34" s="29">
        <f t="shared" si="19"/>
        <v>18.994413407821227</v>
      </c>
      <c r="G34" s="29">
        <f t="shared" si="19"/>
        <v>-15.325670498084291</v>
      </c>
      <c r="H34" s="29">
        <f t="shared" si="19"/>
        <v>-11.904761904761903</v>
      </c>
      <c r="I34" s="29">
        <f t="shared" si="19"/>
        <v>-12.272727272727273</v>
      </c>
      <c r="J34" s="29">
        <f t="shared" si="19"/>
        <v>-21.081081081081081</v>
      </c>
      <c r="K34" s="29">
        <f t="shared" si="19"/>
        <v>-8.7591240875912408</v>
      </c>
      <c r="L34" s="29">
        <f t="shared" si="19"/>
        <v>-16.260162601626014</v>
      </c>
      <c r="M34" s="29">
        <f t="shared" si="19"/>
        <v>20</v>
      </c>
      <c r="N34" s="27">
        <f>(N33/O4)*100</f>
        <v>-4.567180031864047</v>
      </c>
    </row>
    <row r="35" spans="1:15" s="76" customFormat="1" x14ac:dyDescent="0.2">
      <c r="A35" s="72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4"/>
      <c r="N35" s="74"/>
      <c r="O35" s="75"/>
    </row>
    <row r="36" spans="1:15" x14ac:dyDescent="0.2">
      <c r="A36" s="8"/>
      <c r="B36" s="18" t="s">
        <v>23</v>
      </c>
      <c r="C36" s="4" t="s">
        <v>24</v>
      </c>
      <c r="D36" s="4" t="s">
        <v>25</v>
      </c>
      <c r="E36" s="18" t="s">
        <v>26</v>
      </c>
      <c r="F36" s="18" t="s">
        <v>27</v>
      </c>
      <c r="G36" s="18" t="s">
        <v>28</v>
      </c>
      <c r="H36" s="18" t="s">
        <v>29</v>
      </c>
      <c r="I36" s="18" t="s">
        <v>30</v>
      </c>
      <c r="J36" s="18" t="s">
        <v>31</v>
      </c>
      <c r="K36" s="18" t="s">
        <v>32</v>
      </c>
      <c r="L36" s="18" t="s">
        <v>33</v>
      </c>
      <c r="M36" s="18" t="s">
        <v>34</v>
      </c>
      <c r="N36" s="18"/>
    </row>
    <row r="37" spans="1:15" x14ac:dyDescent="0.2">
      <c r="A37" s="8" t="s">
        <v>56</v>
      </c>
      <c r="B37" s="43">
        <f>B6-M5</f>
        <v>-24</v>
      </c>
      <c r="C37" s="43">
        <f t="shared" ref="C37:J37" si="20">C6-B6</f>
        <v>30</v>
      </c>
      <c r="D37" s="43">
        <f t="shared" si="20"/>
        <v>27</v>
      </c>
      <c r="E37" s="43">
        <f t="shared" si="20"/>
        <v>31</v>
      </c>
      <c r="F37" s="43">
        <f t="shared" si="20"/>
        <v>17</v>
      </c>
      <c r="G37" s="43">
        <f t="shared" si="20"/>
        <v>25</v>
      </c>
      <c r="H37" s="43">
        <f t="shared" si="20"/>
        <v>-27</v>
      </c>
      <c r="I37" s="43">
        <f t="shared" si="20"/>
        <v>-6</v>
      </c>
      <c r="J37" s="43">
        <f t="shared" si="20"/>
        <v>-74</v>
      </c>
      <c r="K37" s="43">
        <f>K6-J6</f>
        <v>6</v>
      </c>
      <c r="L37" s="43">
        <f>L6-K6</f>
        <v>-17</v>
      </c>
      <c r="M37" s="43">
        <f>M6-L6</f>
        <v>-13</v>
      </c>
      <c r="N37" s="27"/>
    </row>
    <row r="38" spans="1:15" x14ac:dyDescent="0.2">
      <c r="A38" s="8" t="s">
        <v>57</v>
      </c>
      <c r="B38" s="29">
        <f>(B37/M5)*100</f>
        <v>-21.052631578947366</v>
      </c>
      <c r="C38" s="29">
        <f t="shared" ref="C38:M38" si="21">(C37/B6)*100</f>
        <v>33.333333333333329</v>
      </c>
      <c r="D38" s="29">
        <f t="shared" si="21"/>
        <v>22.5</v>
      </c>
      <c r="E38" s="29">
        <f t="shared" si="21"/>
        <v>21.088435374149661</v>
      </c>
      <c r="F38" s="29">
        <f t="shared" si="21"/>
        <v>9.5505617977528079</v>
      </c>
      <c r="G38" s="29">
        <f t="shared" si="21"/>
        <v>12.820512820512819</v>
      </c>
      <c r="H38" s="29">
        <f t="shared" si="21"/>
        <v>-12.272727272727273</v>
      </c>
      <c r="I38" s="29">
        <f t="shared" si="21"/>
        <v>-3.1088082901554404</v>
      </c>
      <c r="J38" s="29">
        <f t="shared" si="21"/>
        <v>-39.572192513368989</v>
      </c>
      <c r="K38" s="29">
        <f t="shared" si="21"/>
        <v>5.3097345132743365</v>
      </c>
      <c r="L38" s="29">
        <f t="shared" si="21"/>
        <v>-14.285714285714285</v>
      </c>
      <c r="M38" s="29">
        <f t="shared" si="21"/>
        <v>-12.745098039215685</v>
      </c>
      <c r="N38" s="27"/>
    </row>
    <row r="39" spans="1:15" x14ac:dyDescent="0.2">
      <c r="A39" s="8"/>
      <c r="B39" s="21" t="s">
        <v>6</v>
      </c>
      <c r="C39" s="18" t="s">
        <v>7</v>
      </c>
      <c r="D39" s="18" t="s">
        <v>8</v>
      </c>
      <c r="E39" s="18" t="s">
        <v>9</v>
      </c>
      <c r="F39" s="18" t="s">
        <v>10</v>
      </c>
      <c r="G39" s="18" t="s">
        <v>11</v>
      </c>
      <c r="H39" s="18" t="s">
        <v>12</v>
      </c>
      <c r="I39" s="18" t="s">
        <v>13</v>
      </c>
      <c r="J39" s="18" t="s">
        <v>14</v>
      </c>
      <c r="K39" s="18" t="s">
        <v>15</v>
      </c>
      <c r="L39" s="18" t="s">
        <v>16</v>
      </c>
      <c r="M39" s="18" t="s">
        <v>17</v>
      </c>
      <c r="N39" s="18" t="s">
        <v>39</v>
      </c>
    </row>
    <row r="40" spans="1:15" x14ac:dyDescent="0.2">
      <c r="A40" s="8" t="s">
        <v>58</v>
      </c>
      <c r="B40" s="43">
        <f t="shared" ref="B40:I40" si="22">B6-B5</f>
        <v>10</v>
      </c>
      <c r="C40" s="43">
        <f t="shared" si="22"/>
        <v>19</v>
      </c>
      <c r="D40" s="43">
        <f t="shared" si="22"/>
        <v>-6</v>
      </c>
      <c r="E40" s="43">
        <f t="shared" si="22"/>
        <v>15</v>
      </c>
      <c r="F40" s="43">
        <f t="shared" si="22"/>
        <v>-18</v>
      </c>
      <c r="G40" s="43">
        <f t="shared" si="22"/>
        <v>-1</v>
      </c>
      <c r="H40" s="43">
        <f t="shared" si="22"/>
        <v>8</v>
      </c>
      <c r="I40" s="43">
        <f t="shared" si="22"/>
        <v>-6</v>
      </c>
      <c r="J40" s="43">
        <f>J6-J5</f>
        <v>-33</v>
      </c>
      <c r="K40" s="43">
        <f>K6-K5</f>
        <v>-6</v>
      </c>
      <c r="L40" s="43">
        <f>L6-L5</f>
        <v>-1</v>
      </c>
      <c r="M40" s="43">
        <f>M6-M5</f>
        <v>-25</v>
      </c>
      <c r="N40" s="20">
        <f>O6-O5</f>
        <v>-44</v>
      </c>
    </row>
    <row r="41" spans="1:15" x14ac:dyDescent="0.2">
      <c r="A41" s="8" t="s">
        <v>59</v>
      </c>
      <c r="B41" s="29">
        <f t="shared" ref="B41:M41" si="23">(B40/B5)*100</f>
        <v>12.5</v>
      </c>
      <c r="C41" s="29">
        <f t="shared" si="23"/>
        <v>18.811881188118811</v>
      </c>
      <c r="D41" s="29">
        <f t="shared" si="23"/>
        <v>-3.9215686274509802</v>
      </c>
      <c r="E41" s="29">
        <f t="shared" si="23"/>
        <v>9.2024539877300615</v>
      </c>
      <c r="F41" s="29">
        <f t="shared" si="23"/>
        <v>-8.4507042253521121</v>
      </c>
      <c r="G41" s="29">
        <f t="shared" si="23"/>
        <v>-0.45248868778280549</v>
      </c>
      <c r="H41" s="29">
        <f t="shared" si="23"/>
        <v>4.3243243243243246</v>
      </c>
      <c r="I41" s="29">
        <f t="shared" si="23"/>
        <v>-3.1088082901554404</v>
      </c>
      <c r="J41" s="29">
        <f t="shared" si="23"/>
        <v>-22.602739726027394</v>
      </c>
      <c r="K41" s="29">
        <f t="shared" si="23"/>
        <v>-4.8</v>
      </c>
      <c r="L41" s="29">
        <f t="shared" si="23"/>
        <v>-0.97087378640776689</v>
      </c>
      <c r="M41" s="29">
        <f t="shared" si="23"/>
        <v>-21.929824561403507</v>
      </c>
      <c r="N41" s="27">
        <f>(N40/O5)*100</f>
        <v>-2.4485253199777408</v>
      </c>
    </row>
    <row r="42" spans="1:15" s="76" customFormat="1" x14ac:dyDescent="0.2">
      <c r="A42" s="72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4"/>
      <c r="O42" s="75"/>
    </row>
    <row r="43" spans="1:15" x14ac:dyDescent="0.2">
      <c r="A43" s="8"/>
      <c r="B43" s="18" t="s">
        <v>23</v>
      </c>
      <c r="C43" s="4" t="s">
        <v>24</v>
      </c>
      <c r="D43" s="4" t="s">
        <v>25</v>
      </c>
      <c r="E43" s="18" t="s">
        <v>26</v>
      </c>
      <c r="F43" s="18" t="s">
        <v>27</v>
      </c>
      <c r="G43" s="18" t="s">
        <v>28</v>
      </c>
      <c r="H43" s="18" t="s">
        <v>29</v>
      </c>
      <c r="I43" s="18" t="s">
        <v>30</v>
      </c>
      <c r="J43" s="18" t="s">
        <v>31</v>
      </c>
      <c r="K43" s="18" t="s">
        <v>32</v>
      </c>
      <c r="L43" s="18" t="s">
        <v>33</v>
      </c>
      <c r="M43" s="18" t="s">
        <v>34</v>
      </c>
      <c r="N43" s="27"/>
    </row>
    <row r="44" spans="1:15" x14ac:dyDescent="0.2">
      <c r="A44" s="8" t="s">
        <v>61</v>
      </c>
      <c r="B44" s="43">
        <f>B7-M6</f>
        <v>-16</v>
      </c>
      <c r="C44" s="43">
        <f t="shared" ref="C44:H44" si="24">C7-B7</f>
        <v>8</v>
      </c>
      <c r="D44" s="43">
        <f t="shared" si="24"/>
        <v>31</v>
      </c>
      <c r="E44" s="43">
        <f t="shared" si="24"/>
        <v>30</v>
      </c>
      <c r="F44" s="43">
        <f t="shared" si="24"/>
        <v>46</v>
      </c>
      <c r="G44" s="43">
        <f t="shared" si="24"/>
        <v>-15</v>
      </c>
      <c r="H44" s="43">
        <f t="shared" si="24"/>
        <v>-12</v>
      </c>
      <c r="I44" s="43">
        <f>I7-H7</f>
        <v>-8</v>
      </c>
      <c r="J44" s="43">
        <f>J7-I7</f>
        <v>-44</v>
      </c>
      <c r="K44" s="43">
        <f>K7-J7</f>
        <v>30</v>
      </c>
      <c r="L44" s="43">
        <f>L7-K7</f>
        <v>-71</v>
      </c>
      <c r="M44" s="43">
        <f>M7-L7</f>
        <v>-1</v>
      </c>
      <c r="N44" s="27"/>
    </row>
    <row r="45" spans="1:15" x14ac:dyDescent="0.2">
      <c r="A45" s="8" t="s">
        <v>62</v>
      </c>
      <c r="B45" s="29">
        <f>(B44/M6)*100</f>
        <v>-17.977528089887642</v>
      </c>
      <c r="C45" s="29">
        <f t="shared" ref="C45:M45" si="25">(C44/B7)*100</f>
        <v>10.95890410958904</v>
      </c>
      <c r="D45" s="29">
        <f t="shared" si="25"/>
        <v>38.271604938271601</v>
      </c>
      <c r="E45" s="29">
        <f t="shared" si="25"/>
        <v>26.785714285714285</v>
      </c>
      <c r="F45" s="29">
        <f t="shared" si="25"/>
        <v>32.394366197183103</v>
      </c>
      <c r="G45" s="29">
        <f t="shared" si="25"/>
        <v>-7.9787234042553195</v>
      </c>
      <c r="H45" s="29">
        <f t="shared" si="25"/>
        <v>-6.9364161849710975</v>
      </c>
      <c r="I45" s="29">
        <f t="shared" si="25"/>
        <v>-4.9689440993788816</v>
      </c>
      <c r="J45" s="29">
        <f t="shared" si="25"/>
        <v>-28.75816993464052</v>
      </c>
      <c r="K45" s="29">
        <f t="shared" si="25"/>
        <v>27.522935779816514</v>
      </c>
      <c r="L45" s="29">
        <f t="shared" si="25"/>
        <v>-51.079136690647488</v>
      </c>
      <c r="M45" s="29">
        <f t="shared" si="25"/>
        <v>-1.4705882352941175</v>
      </c>
      <c r="N45" s="27"/>
    </row>
    <row r="46" spans="1:15" x14ac:dyDescent="0.2">
      <c r="A46" s="8"/>
      <c r="B46" s="21" t="s">
        <v>6</v>
      </c>
      <c r="C46" s="18" t="s">
        <v>7</v>
      </c>
      <c r="D46" s="18" t="s">
        <v>8</v>
      </c>
      <c r="E46" s="18" t="s">
        <v>9</v>
      </c>
      <c r="F46" s="18" t="s">
        <v>10</v>
      </c>
      <c r="G46" s="18" t="s">
        <v>11</v>
      </c>
      <c r="H46" s="18" t="s">
        <v>12</v>
      </c>
      <c r="I46" s="18" t="s">
        <v>13</v>
      </c>
      <c r="J46" s="18" t="s">
        <v>14</v>
      </c>
      <c r="K46" s="18" t="s">
        <v>15</v>
      </c>
      <c r="L46" s="18" t="s">
        <v>16</v>
      </c>
      <c r="M46" s="18" t="s">
        <v>17</v>
      </c>
      <c r="N46" s="18" t="s">
        <v>39</v>
      </c>
    </row>
    <row r="47" spans="1:15" x14ac:dyDescent="0.2">
      <c r="A47" s="8" t="s">
        <v>63</v>
      </c>
      <c r="B47" s="43">
        <f t="shared" ref="B47:G47" si="26">B7-B6</f>
        <v>-17</v>
      </c>
      <c r="C47" s="43">
        <f t="shared" si="26"/>
        <v>-39</v>
      </c>
      <c r="D47" s="43">
        <f t="shared" si="26"/>
        <v>-35</v>
      </c>
      <c r="E47" s="43">
        <f t="shared" si="26"/>
        <v>-36</v>
      </c>
      <c r="F47" s="43">
        <f t="shared" si="26"/>
        <v>-7</v>
      </c>
      <c r="G47" s="43">
        <f t="shared" si="26"/>
        <v>-47</v>
      </c>
      <c r="H47" s="43">
        <f t="shared" ref="H47:M47" si="27">H7-H6</f>
        <v>-32</v>
      </c>
      <c r="I47" s="43">
        <f t="shared" si="27"/>
        <v>-34</v>
      </c>
      <c r="J47" s="43">
        <f t="shared" si="27"/>
        <v>-4</v>
      </c>
      <c r="K47" s="43">
        <f t="shared" si="27"/>
        <v>20</v>
      </c>
      <c r="L47" s="43">
        <f t="shared" si="27"/>
        <v>-34</v>
      </c>
      <c r="M47" s="43">
        <f t="shared" si="27"/>
        <v>-22</v>
      </c>
      <c r="N47" s="27">
        <f>O7-O6</f>
        <v>-287</v>
      </c>
    </row>
    <row r="48" spans="1:15" x14ac:dyDescent="0.2">
      <c r="A48" s="8" t="s">
        <v>64</v>
      </c>
      <c r="B48" s="29">
        <f t="shared" ref="B48:M48" si="28">(B47/B6)*100</f>
        <v>-18.888888888888889</v>
      </c>
      <c r="C48" s="29">
        <f t="shared" si="28"/>
        <v>-32.5</v>
      </c>
      <c r="D48" s="29">
        <f t="shared" si="28"/>
        <v>-23.809523809523807</v>
      </c>
      <c r="E48" s="29">
        <f t="shared" si="28"/>
        <v>-20.224719101123593</v>
      </c>
      <c r="F48" s="29">
        <f t="shared" si="28"/>
        <v>-3.5897435897435894</v>
      </c>
      <c r="G48" s="29">
        <f t="shared" si="28"/>
        <v>-21.363636363636363</v>
      </c>
      <c r="H48" s="29">
        <f t="shared" si="28"/>
        <v>-16.580310880829018</v>
      </c>
      <c r="I48" s="29">
        <f t="shared" si="28"/>
        <v>-18.181818181818183</v>
      </c>
      <c r="J48" s="29">
        <f t="shared" si="28"/>
        <v>-3.5398230088495577</v>
      </c>
      <c r="K48" s="29">
        <f t="shared" si="28"/>
        <v>16.806722689075631</v>
      </c>
      <c r="L48" s="29">
        <f t="shared" si="28"/>
        <v>-33.333333333333329</v>
      </c>
      <c r="M48" s="29">
        <f t="shared" si="28"/>
        <v>-24.719101123595504</v>
      </c>
      <c r="N48" s="27">
        <f>(N47/O6)*100</f>
        <v>-16.371933827723904</v>
      </c>
    </row>
    <row r="49" spans="1:15" s="76" customFormat="1" x14ac:dyDescent="0.2">
      <c r="A49" s="72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4"/>
      <c r="O49" s="75"/>
    </row>
    <row r="50" spans="1:15" x14ac:dyDescent="0.2">
      <c r="A50" s="8"/>
      <c r="B50" s="18" t="s">
        <v>23</v>
      </c>
      <c r="C50" s="4" t="s">
        <v>24</v>
      </c>
      <c r="D50" s="4" t="s">
        <v>25</v>
      </c>
      <c r="E50" s="18" t="s">
        <v>26</v>
      </c>
      <c r="F50" s="18" t="s">
        <v>27</v>
      </c>
      <c r="G50" s="18" t="s">
        <v>28</v>
      </c>
      <c r="H50" s="18" t="s">
        <v>29</v>
      </c>
      <c r="I50" s="18" t="s">
        <v>30</v>
      </c>
      <c r="J50" s="18" t="s">
        <v>31</v>
      </c>
      <c r="K50" s="18" t="s">
        <v>32</v>
      </c>
      <c r="L50" s="18" t="s">
        <v>33</v>
      </c>
      <c r="M50" s="18" t="s">
        <v>34</v>
      </c>
      <c r="N50" s="27"/>
    </row>
    <row r="51" spans="1:15" x14ac:dyDescent="0.2">
      <c r="A51" s="8" t="s">
        <v>66</v>
      </c>
      <c r="B51" s="43">
        <f>B8-M7</f>
        <v>-25</v>
      </c>
      <c r="C51" s="43">
        <f t="shared" ref="C51:M51" si="29">C8-B8</f>
        <v>21</v>
      </c>
      <c r="D51" s="43">
        <f t="shared" si="29"/>
        <v>36</v>
      </c>
      <c r="E51" s="43">
        <f t="shared" si="29"/>
        <v>52</v>
      </c>
      <c r="F51" s="43">
        <f t="shared" si="29"/>
        <v>25</v>
      </c>
      <c r="G51" s="43">
        <f t="shared" si="29"/>
        <v>-7</v>
      </c>
      <c r="H51" s="43">
        <f t="shared" si="29"/>
        <v>6</v>
      </c>
      <c r="I51" s="43">
        <f t="shared" si="29"/>
        <v>0</v>
      </c>
      <c r="J51" s="43">
        <f t="shared" si="29"/>
        <v>-33</v>
      </c>
      <c r="K51" s="43">
        <f t="shared" si="29"/>
        <v>21</v>
      </c>
      <c r="L51" s="43">
        <f t="shared" si="29"/>
        <v>-27</v>
      </c>
      <c r="M51" s="43">
        <f t="shared" si="29"/>
        <v>-68</v>
      </c>
      <c r="N51" s="27"/>
    </row>
    <row r="52" spans="1:15" x14ac:dyDescent="0.2">
      <c r="A52" s="8" t="s">
        <v>67</v>
      </c>
      <c r="B52" s="29">
        <f>(B51/M7)*100</f>
        <v>-37.313432835820898</v>
      </c>
      <c r="C52" s="29">
        <f t="shared" ref="C52:M52" si="30">(C51/B8)*100</f>
        <v>50</v>
      </c>
      <c r="D52" s="29">
        <f t="shared" si="30"/>
        <v>57.142857142857139</v>
      </c>
      <c r="E52" s="29">
        <f t="shared" si="30"/>
        <v>52.525252525252533</v>
      </c>
      <c r="F52" s="29">
        <f t="shared" si="30"/>
        <v>16.556291390728479</v>
      </c>
      <c r="G52" s="29">
        <f t="shared" si="30"/>
        <v>-3.9772727272727271</v>
      </c>
      <c r="H52" s="29">
        <f t="shared" si="30"/>
        <v>3.5502958579881656</v>
      </c>
      <c r="I52" s="29">
        <f t="shared" si="30"/>
        <v>0</v>
      </c>
      <c r="J52" s="29">
        <f t="shared" si="30"/>
        <v>-18.857142857142858</v>
      </c>
      <c r="K52" s="29">
        <f t="shared" si="30"/>
        <v>14.788732394366196</v>
      </c>
      <c r="L52" s="29">
        <f t="shared" si="30"/>
        <v>-16.564417177914109</v>
      </c>
      <c r="M52" s="29">
        <f t="shared" si="30"/>
        <v>-50</v>
      </c>
      <c r="N52" s="27"/>
    </row>
    <row r="53" spans="1:15" x14ac:dyDescent="0.2">
      <c r="A53" s="8"/>
      <c r="B53" s="21" t="s">
        <v>6</v>
      </c>
      <c r="C53" s="18" t="s">
        <v>7</v>
      </c>
      <c r="D53" s="18" t="s">
        <v>8</v>
      </c>
      <c r="E53" s="18" t="s">
        <v>9</v>
      </c>
      <c r="F53" s="18" t="s">
        <v>10</v>
      </c>
      <c r="G53" s="18" t="s">
        <v>11</v>
      </c>
      <c r="H53" s="18" t="s">
        <v>12</v>
      </c>
      <c r="I53" s="18" t="s">
        <v>13</v>
      </c>
      <c r="J53" s="18" t="s">
        <v>14</v>
      </c>
      <c r="K53" s="18" t="s">
        <v>15</v>
      </c>
      <c r="L53" s="18" t="s">
        <v>16</v>
      </c>
      <c r="M53" s="18" t="s">
        <v>17</v>
      </c>
      <c r="N53" s="18" t="s">
        <v>39</v>
      </c>
    </row>
    <row r="54" spans="1:15" x14ac:dyDescent="0.2">
      <c r="A54" s="8" t="s">
        <v>68</v>
      </c>
      <c r="B54" s="43">
        <f t="shared" ref="B54:M54" si="31">B8-B7</f>
        <v>-31</v>
      </c>
      <c r="C54" s="43">
        <f t="shared" si="31"/>
        <v>-18</v>
      </c>
      <c r="D54" s="43">
        <f t="shared" si="31"/>
        <v>-13</v>
      </c>
      <c r="E54" s="43">
        <f t="shared" si="31"/>
        <v>9</v>
      </c>
      <c r="F54" s="43">
        <f t="shared" si="31"/>
        <v>-12</v>
      </c>
      <c r="G54" s="43">
        <f t="shared" si="31"/>
        <v>-4</v>
      </c>
      <c r="H54" s="43">
        <f t="shared" si="31"/>
        <v>14</v>
      </c>
      <c r="I54" s="43">
        <f t="shared" si="31"/>
        <v>22</v>
      </c>
      <c r="J54" s="43">
        <f t="shared" si="31"/>
        <v>33</v>
      </c>
      <c r="K54" s="43">
        <f t="shared" si="31"/>
        <v>24</v>
      </c>
      <c r="L54" s="43">
        <f t="shared" si="31"/>
        <v>68</v>
      </c>
      <c r="M54" s="43">
        <f t="shared" si="31"/>
        <v>1</v>
      </c>
      <c r="N54" s="27">
        <f>O8-O7</f>
        <v>93</v>
      </c>
    </row>
    <row r="55" spans="1:15" x14ac:dyDescent="0.2">
      <c r="A55" s="8" t="s">
        <v>69</v>
      </c>
      <c r="B55" s="29">
        <f t="shared" ref="B55:M55" si="32">(B54/B7)*100</f>
        <v>-42.465753424657535</v>
      </c>
      <c r="C55" s="29">
        <f t="shared" si="32"/>
        <v>-22.222222222222221</v>
      </c>
      <c r="D55" s="29">
        <f t="shared" si="32"/>
        <v>-11.607142857142858</v>
      </c>
      <c r="E55" s="29">
        <f t="shared" si="32"/>
        <v>6.3380281690140841</v>
      </c>
      <c r="F55" s="29">
        <f t="shared" si="32"/>
        <v>-6.3829787234042552</v>
      </c>
      <c r="G55" s="29">
        <f t="shared" si="32"/>
        <v>-2.3121387283236992</v>
      </c>
      <c r="H55" s="29">
        <f t="shared" si="32"/>
        <v>8.695652173913043</v>
      </c>
      <c r="I55" s="29">
        <f t="shared" si="32"/>
        <v>14.37908496732026</v>
      </c>
      <c r="J55" s="29">
        <f t="shared" si="32"/>
        <v>30.275229357798167</v>
      </c>
      <c r="K55" s="29">
        <f t="shared" si="32"/>
        <v>17.266187050359711</v>
      </c>
      <c r="L55" s="29">
        <f t="shared" si="32"/>
        <v>100</v>
      </c>
      <c r="M55" s="29">
        <f t="shared" si="32"/>
        <v>1.4925373134328357</v>
      </c>
      <c r="N55" s="27">
        <f>(N54/O7)*100</f>
        <v>6.3437926330150063</v>
      </c>
    </row>
    <row r="56" spans="1:15" s="76" customFormat="1" x14ac:dyDescent="0.2">
      <c r="O56" s="75"/>
    </row>
    <row r="57" spans="1:15" x14ac:dyDescent="0.2">
      <c r="A57" s="8"/>
      <c r="B57" s="18" t="s">
        <v>23</v>
      </c>
      <c r="C57" s="4" t="s">
        <v>24</v>
      </c>
      <c r="D57" s="4" t="s">
        <v>25</v>
      </c>
      <c r="E57" s="18" t="s">
        <v>26</v>
      </c>
      <c r="F57" s="18" t="s">
        <v>27</v>
      </c>
      <c r="G57" s="18" t="s">
        <v>28</v>
      </c>
      <c r="H57" s="18" t="s">
        <v>29</v>
      </c>
      <c r="I57" s="18" t="s">
        <v>30</v>
      </c>
      <c r="J57" s="18" t="s">
        <v>31</v>
      </c>
      <c r="K57" s="18" t="s">
        <v>32</v>
      </c>
      <c r="L57" s="18" t="s">
        <v>33</v>
      </c>
      <c r="M57" s="18" t="s">
        <v>34</v>
      </c>
      <c r="N57" s="27"/>
    </row>
    <row r="58" spans="1:15" x14ac:dyDescent="0.2">
      <c r="A58" s="8" t="s">
        <v>73</v>
      </c>
      <c r="B58" s="43">
        <f>B9-M8</f>
        <v>-18</v>
      </c>
      <c r="C58" s="43">
        <f t="shared" ref="C58:M58" si="33">C9-B9</f>
        <v>24</v>
      </c>
      <c r="D58" s="43">
        <f t="shared" si="33"/>
        <v>74</v>
      </c>
      <c r="E58" s="43">
        <f t="shared" si="33"/>
        <v>41</v>
      </c>
      <c r="F58" s="43">
        <f t="shared" si="33"/>
        <v>6</v>
      </c>
      <c r="G58" s="43">
        <f t="shared" si="33"/>
        <v>-11</v>
      </c>
      <c r="H58" s="43">
        <f t="shared" si="33"/>
        <v>-80</v>
      </c>
      <c r="I58" s="43">
        <f t="shared" si="33"/>
        <v>11</v>
      </c>
      <c r="J58" s="43">
        <f t="shared" si="33"/>
        <v>-20</v>
      </c>
      <c r="K58" s="43">
        <f t="shared" si="33"/>
        <v>-4</v>
      </c>
      <c r="L58" s="43">
        <f t="shared" si="33"/>
        <v>10</v>
      </c>
      <c r="M58" s="43">
        <f t="shared" si="33"/>
        <v>-1</v>
      </c>
      <c r="N58" s="27"/>
    </row>
    <row r="59" spans="1:15" x14ac:dyDescent="0.2">
      <c r="A59" s="8" t="s">
        <v>74</v>
      </c>
      <c r="B59" s="29">
        <f>(B58/M8)*100</f>
        <v>-26.47058823529412</v>
      </c>
      <c r="C59" s="29">
        <f t="shared" ref="C59:M59" si="34">(C58/B9)*100</f>
        <v>48</v>
      </c>
      <c r="D59" s="29">
        <f t="shared" si="34"/>
        <v>100</v>
      </c>
      <c r="E59" s="29">
        <f t="shared" si="34"/>
        <v>27.702702702702702</v>
      </c>
      <c r="F59" s="29">
        <f t="shared" si="34"/>
        <v>3.1746031746031744</v>
      </c>
      <c r="G59" s="29">
        <f t="shared" si="34"/>
        <v>-5.6410256410256414</v>
      </c>
      <c r="H59" s="29">
        <f t="shared" si="34"/>
        <v>-43.478260869565219</v>
      </c>
      <c r="I59" s="29">
        <f t="shared" si="34"/>
        <v>10.576923076923077</v>
      </c>
      <c r="J59" s="29">
        <f t="shared" si="34"/>
        <v>-17.391304347826086</v>
      </c>
      <c r="K59" s="29">
        <f t="shared" si="34"/>
        <v>-4.2105263157894735</v>
      </c>
      <c r="L59" s="29">
        <f t="shared" si="34"/>
        <v>10.989010989010989</v>
      </c>
      <c r="M59" s="29">
        <f t="shared" si="34"/>
        <v>-0.99009900990099009</v>
      </c>
      <c r="N59" s="27"/>
    </row>
    <row r="60" spans="1:15" x14ac:dyDescent="0.2">
      <c r="A60" s="8"/>
      <c r="B60" s="21" t="s">
        <v>6</v>
      </c>
      <c r="C60" s="18" t="s">
        <v>7</v>
      </c>
      <c r="D60" s="18" t="s">
        <v>8</v>
      </c>
      <c r="E60" s="18" t="s">
        <v>9</v>
      </c>
      <c r="F60" s="18" t="s">
        <v>10</v>
      </c>
      <c r="G60" s="18" t="s">
        <v>11</v>
      </c>
      <c r="H60" s="18" t="s">
        <v>12</v>
      </c>
      <c r="I60" s="18" t="s">
        <v>13</v>
      </c>
      <c r="J60" s="18" t="s">
        <v>14</v>
      </c>
      <c r="K60" s="18" t="s">
        <v>15</v>
      </c>
      <c r="L60" s="18" t="s">
        <v>16</v>
      </c>
      <c r="M60" s="18" t="s">
        <v>17</v>
      </c>
      <c r="N60" s="18" t="s">
        <v>39</v>
      </c>
    </row>
    <row r="61" spans="1:15" x14ac:dyDescent="0.2">
      <c r="A61" s="8" t="s">
        <v>71</v>
      </c>
      <c r="B61" s="43">
        <f t="shared" ref="B61:G61" si="35">B9-B8</f>
        <v>8</v>
      </c>
      <c r="C61" s="43">
        <f t="shared" si="35"/>
        <v>11</v>
      </c>
      <c r="D61" s="43">
        <f t="shared" si="35"/>
        <v>49</v>
      </c>
      <c r="E61" s="43">
        <f t="shared" si="35"/>
        <v>38</v>
      </c>
      <c r="F61" s="43">
        <f t="shared" si="35"/>
        <v>19</v>
      </c>
      <c r="G61" s="43">
        <f t="shared" si="35"/>
        <v>15</v>
      </c>
      <c r="H61" s="43">
        <f t="shared" ref="H61:M61" si="36">H9-H8</f>
        <v>-71</v>
      </c>
      <c r="I61" s="43">
        <f t="shared" si="36"/>
        <v>-60</v>
      </c>
      <c r="J61" s="43">
        <f t="shared" si="36"/>
        <v>-47</v>
      </c>
      <c r="K61" s="43">
        <f t="shared" si="36"/>
        <v>-72</v>
      </c>
      <c r="L61" s="43">
        <f t="shared" si="36"/>
        <v>-35</v>
      </c>
      <c r="M61" s="43">
        <f t="shared" si="36"/>
        <v>32</v>
      </c>
      <c r="N61" s="27">
        <f>O9-O8</f>
        <v>-113</v>
      </c>
    </row>
    <row r="62" spans="1:15" x14ac:dyDescent="0.2">
      <c r="A62" s="8" t="s">
        <v>72</v>
      </c>
      <c r="B62" s="29">
        <f t="shared" ref="B62:H62" si="37">(B61/B8)*100</f>
        <v>19.047619047619047</v>
      </c>
      <c r="C62" s="29">
        <f t="shared" si="37"/>
        <v>17.460317460317459</v>
      </c>
      <c r="D62" s="29">
        <f t="shared" si="37"/>
        <v>49.494949494949495</v>
      </c>
      <c r="E62" s="29">
        <f t="shared" si="37"/>
        <v>25.165562913907287</v>
      </c>
      <c r="F62" s="29">
        <f t="shared" si="37"/>
        <v>10.795454545454545</v>
      </c>
      <c r="G62" s="29">
        <f t="shared" si="37"/>
        <v>8.8757396449704142</v>
      </c>
      <c r="H62" s="29">
        <f t="shared" si="37"/>
        <v>-40.571428571428569</v>
      </c>
      <c r="I62" s="29">
        <f>(I61/I8)*100</f>
        <v>-34.285714285714285</v>
      </c>
      <c r="J62" s="29">
        <f>(J61/J8)*100</f>
        <v>-33.098591549295776</v>
      </c>
      <c r="K62" s="29">
        <f>(K61/K8)*100</f>
        <v>-44.171779141104295</v>
      </c>
      <c r="L62" s="29">
        <f>(L61/L8)*100</f>
        <v>-25.735294117647058</v>
      </c>
      <c r="M62" s="29">
        <f>(M61/M8)*100</f>
        <v>47.058823529411761</v>
      </c>
      <c r="N62" s="27">
        <f>(N61/O8)*100</f>
        <v>-7.2482360487491988</v>
      </c>
    </row>
    <row r="63" spans="1:15" s="76" customFormat="1" x14ac:dyDescent="0.2">
      <c r="O63" s="75"/>
    </row>
    <row r="64" spans="1:15" x14ac:dyDescent="0.2">
      <c r="A64" s="8"/>
      <c r="B64" s="18" t="s">
        <v>23</v>
      </c>
      <c r="C64" s="4" t="s">
        <v>24</v>
      </c>
      <c r="D64" s="4" t="s">
        <v>25</v>
      </c>
      <c r="E64" s="18" t="s">
        <v>26</v>
      </c>
      <c r="F64" s="18" t="s">
        <v>27</v>
      </c>
      <c r="G64" s="18" t="s">
        <v>28</v>
      </c>
      <c r="H64" s="18" t="s">
        <v>29</v>
      </c>
      <c r="I64" s="18" t="s">
        <v>30</v>
      </c>
      <c r="J64" s="18" t="s">
        <v>31</v>
      </c>
      <c r="K64" s="18" t="s">
        <v>32</v>
      </c>
      <c r="L64" s="18" t="s">
        <v>33</v>
      </c>
      <c r="M64" s="18" t="s">
        <v>34</v>
      </c>
      <c r="N64" s="27"/>
    </row>
    <row r="65" spans="1:15" x14ac:dyDescent="0.2">
      <c r="A65" s="8" t="s">
        <v>76</v>
      </c>
      <c r="B65" s="43">
        <f>(B10-M9)</f>
        <v>-41</v>
      </c>
      <c r="C65" s="43">
        <f t="shared" ref="C65:M65" si="38">C10-B10</f>
        <v>0</v>
      </c>
      <c r="D65" s="43">
        <f t="shared" si="38"/>
        <v>26</v>
      </c>
      <c r="E65" s="43">
        <f t="shared" si="38"/>
        <v>25</v>
      </c>
      <c r="F65" s="43">
        <f t="shared" si="38"/>
        <v>35</v>
      </c>
      <c r="G65" s="43">
        <f t="shared" si="38"/>
        <v>23</v>
      </c>
      <c r="H65" s="43">
        <f t="shared" si="38"/>
        <v>3</v>
      </c>
      <c r="I65" s="43">
        <f t="shared" si="38"/>
        <v>-23</v>
      </c>
      <c r="J65" s="43">
        <f t="shared" si="38"/>
        <v>-27</v>
      </c>
      <c r="K65" s="43">
        <f t="shared" si="38"/>
        <v>-7</v>
      </c>
      <c r="L65" s="43">
        <f t="shared" si="38"/>
        <v>-17</v>
      </c>
      <c r="M65" s="43">
        <f t="shared" si="38"/>
        <v>8</v>
      </c>
      <c r="N65" s="27"/>
    </row>
    <row r="66" spans="1:15" x14ac:dyDescent="0.2">
      <c r="A66" s="8" t="s">
        <v>77</v>
      </c>
      <c r="B66" s="29">
        <f>(B65/M9)*100</f>
        <v>-41</v>
      </c>
      <c r="C66" s="29">
        <f t="shared" ref="C66:M66" si="39">(C65/B10)*100</f>
        <v>0</v>
      </c>
      <c r="D66" s="29">
        <f t="shared" si="39"/>
        <v>44.067796610169488</v>
      </c>
      <c r="E66" s="29">
        <f t="shared" si="39"/>
        <v>29.411764705882355</v>
      </c>
      <c r="F66" s="29">
        <f t="shared" si="39"/>
        <v>31.818181818181817</v>
      </c>
      <c r="G66" s="29">
        <f t="shared" si="39"/>
        <v>15.862068965517242</v>
      </c>
      <c r="H66" s="29">
        <f t="shared" si="39"/>
        <v>1.7857142857142856</v>
      </c>
      <c r="I66" s="29">
        <f t="shared" si="39"/>
        <v>-13.450292397660817</v>
      </c>
      <c r="J66" s="29">
        <f t="shared" si="39"/>
        <v>-18.243243243243242</v>
      </c>
      <c r="K66" s="29">
        <f t="shared" si="39"/>
        <v>-5.785123966942149</v>
      </c>
      <c r="L66" s="29">
        <f t="shared" si="39"/>
        <v>-14.912280701754385</v>
      </c>
      <c r="M66" s="29">
        <f t="shared" si="39"/>
        <v>8.2474226804123703</v>
      </c>
      <c r="N66" s="27"/>
    </row>
    <row r="67" spans="1:15" x14ac:dyDescent="0.2">
      <c r="A67" s="8"/>
      <c r="B67" s="21" t="s">
        <v>6</v>
      </c>
      <c r="C67" s="18" t="s">
        <v>7</v>
      </c>
      <c r="D67" s="18" t="s">
        <v>8</v>
      </c>
      <c r="E67" s="18" t="s">
        <v>9</v>
      </c>
      <c r="F67" s="18" t="s">
        <v>10</v>
      </c>
      <c r="G67" s="18" t="s">
        <v>11</v>
      </c>
      <c r="H67" s="18" t="s">
        <v>12</v>
      </c>
      <c r="I67" s="18" t="s">
        <v>13</v>
      </c>
      <c r="J67" s="18" t="s">
        <v>14</v>
      </c>
      <c r="K67" s="18" t="s">
        <v>15</v>
      </c>
      <c r="L67" s="18" t="s">
        <v>16</v>
      </c>
      <c r="M67" s="18" t="s">
        <v>17</v>
      </c>
      <c r="N67" s="18" t="s">
        <v>39</v>
      </c>
    </row>
    <row r="68" spans="1:15" x14ac:dyDescent="0.2">
      <c r="A68" s="8" t="s">
        <v>78</v>
      </c>
      <c r="B68" s="43">
        <f t="shared" ref="B68:G68" si="40">(B10-B9)</f>
        <v>9</v>
      </c>
      <c r="C68" s="43">
        <f t="shared" si="40"/>
        <v>-15</v>
      </c>
      <c r="D68" s="43">
        <f t="shared" si="40"/>
        <v>-63</v>
      </c>
      <c r="E68" s="43">
        <f t="shared" si="40"/>
        <v>-79</v>
      </c>
      <c r="F68" s="43">
        <f t="shared" si="40"/>
        <v>-50</v>
      </c>
      <c r="G68" s="43">
        <f t="shared" si="40"/>
        <v>-16</v>
      </c>
      <c r="H68" s="43">
        <f t="shared" ref="H68:M68" si="41">(H10-H9)</f>
        <v>67</v>
      </c>
      <c r="I68" s="43">
        <f t="shared" si="41"/>
        <v>33</v>
      </c>
      <c r="J68" s="43">
        <f t="shared" si="41"/>
        <v>26</v>
      </c>
      <c r="K68" s="43">
        <f t="shared" si="41"/>
        <v>23</v>
      </c>
      <c r="L68" s="43">
        <f t="shared" si="41"/>
        <v>-4</v>
      </c>
      <c r="M68" s="43">
        <f t="shared" si="41"/>
        <v>5</v>
      </c>
      <c r="N68" s="27">
        <f>O10-O9</f>
        <v>-64</v>
      </c>
    </row>
    <row r="69" spans="1:15" x14ac:dyDescent="0.2">
      <c r="A69" s="8" t="s">
        <v>79</v>
      </c>
      <c r="B69" s="29">
        <f t="shared" ref="B69:G69" si="42">(B68/B9)*100</f>
        <v>18</v>
      </c>
      <c r="C69" s="29">
        <f t="shared" si="42"/>
        <v>-20.27027027027027</v>
      </c>
      <c r="D69" s="29">
        <f t="shared" si="42"/>
        <v>-42.567567567567565</v>
      </c>
      <c r="E69" s="29">
        <f t="shared" si="42"/>
        <v>-41.798941798941797</v>
      </c>
      <c r="F69" s="29">
        <f t="shared" si="42"/>
        <v>-25.641025641025639</v>
      </c>
      <c r="G69" s="29">
        <f t="shared" si="42"/>
        <v>-8.695652173913043</v>
      </c>
      <c r="H69" s="29">
        <f t="shared" ref="H69:M69" si="43">(H68/H9)*100</f>
        <v>64.423076923076934</v>
      </c>
      <c r="I69" s="29">
        <f t="shared" si="43"/>
        <v>28.695652173913043</v>
      </c>
      <c r="J69" s="29">
        <f t="shared" si="43"/>
        <v>27.368421052631582</v>
      </c>
      <c r="K69" s="29">
        <f t="shared" si="43"/>
        <v>25.274725274725274</v>
      </c>
      <c r="L69" s="29">
        <f t="shared" si="43"/>
        <v>-3.9603960396039604</v>
      </c>
      <c r="M69" s="29">
        <f t="shared" si="43"/>
        <v>5</v>
      </c>
      <c r="N69" s="27">
        <f>(N68/O9)*100</f>
        <v>-4.4260027662517292</v>
      </c>
    </row>
    <row r="70" spans="1:15" s="76" customFormat="1" x14ac:dyDescent="0.2">
      <c r="O70" s="75"/>
    </row>
    <row r="71" spans="1:15" x14ac:dyDescent="0.2">
      <c r="A71" s="8"/>
      <c r="B71" s="18" t="s">
        <v>23</v>
      </c>
      <c r="C71" s="4" t="s">
        <v>24</v>
      </c>
      <c r="D71" s="4" t="s">
        <v>25</v>
      </c>
      <c r="E71" s="18" t="s">
        <v>26</v>
      </c>
      <c r="F71" s="18" t="s">
        <v>27</v>
      </c>
      <c r="G71" s="18" t="s">
        <v>28</v>
      </c>
      <c r="H71" s="18" t="s">
        <v>29</v>
      </c>
      <c r="I71" s="18" t="s">
        <v>30</v>
      </c>
      <c r="J71" s="18" t="s">
        <v>31</v>
      </c>
      <c r="K71" s="18" t="s">
        <v>32</v>
      </c>
      <c r="L71" s="18" t="s">
        <v>33</v>
      </c>
      <c r="M71" s="18" t="s">
        <v>34</v>
      </c>
      <c r="N71" s="27"/>
    </row>
    <row r="72" spans="1:15" x14ac:dyDescent="0.2">
      <c r="A72" s="8" t="s">
        <v>82</v>
      </c>
      <c r="B72" s="43">
        <f>B11-M10</f>
        <v>-47</v>
      </c>
      <c r="C72" s="43">
        <f t="shared" ref="C72:H72" si="44">C11-B11</f>
        <v>21</v>
      </c>
      <c r="D72" s="43">
        <f t="shared" si="44"/>
        <v>33</v>
      </c>
      <c r="E72" s="43">
        <f t="shared" si="44"/>
        <v>24</v>
      </c>
      <c r="F72" s="43">
        <f t="shared" si="44"/>
        <v>34</v>
      </c>
      <c r="G72" s="43">
        <f t="shared" si="44"/>
        <v>49</v>
      </c>
      <c r="H72" s="43">
        <f t="shared" si="44"/>
        <v>-69</v>
      </c>
      <c r="I72" s="43">
        <f t="shared" ref="I72:M72" si="45">I11-H11</f>
        <v>27</v>
      </c>
      <c r="J72" s="43">
        <f t="shared" si="45"/>
        <v>-42</v>
      </c>
      <c r="K72" s="43">
        <f t="shared" si="45"/>
        <v>5</v>
      </c>
      <c r="L72" s="43">
        <f t="shared" si="45"/>
        <v>-14</v>
      </c>
      <c r="M72" s="43">
        <f t="shared" si="45"/>
        <v>-20</v>
      </c>
      <c r="N72" s="27"/>
    </row>
    <row r="73" spans="1:15" x14ac:dyDescent="0.2">
      <c r="A73" s="8" t="s">
        <v>83</v>
      </c>
      <c r="B73" s="29">
        <f>(B72/M10)*100</f>
        <v>-44.761904761904766</v>
      </c>
      <c r="C73" s="29">
        <f t="shared" ref="C73:M73" si="46">(C72/B11)*100</f>
        <v>36.206896551724135</v>
      </c>
      <c r="D73" s="29">
        <f t="shared" si="46"/>
        <v>41.77215189873418</v>
      </c>
      <c r="E73" s="29">
        <f t="shared" si="46"/>
        <v>21.428571428571427</v>
      </c>
      <c r="F73" s="29">
        <f t="shared" si="46"/>
        <v>25</v>
      </c>
      <c r="G73" s="29">
        <f t="shared" si="46"/>
        <v>28.823529411764703</v>
      </c>
      <c r="H73" s="29">
        <f t="shared" si="46"/>
        <v>-31.506849315068493</v>
      </c>
      <c r="I73" s="29">
        <f t="shared" si="46"/>
        <v>18</v>
      </c>
      <c r="J73" s="29">
        <f t="shared" si="46"/>
        <v>-23.728813559322035</v>
      </c>
      <c r="K73" s="29">
        <f t="shared" si="46"/>
        <v>3.7037037037037033</v>
      </c>
      <c r="L73" s="29">
        <f t="shared" si="46"/>
        <v>-10</v>
      </c>
      <c r="M73" s="29">
        <f t="shared" si="46"/>
        <v>-15.873015873015872</v>
      </c>
      <c r="N73" s="27"/>
    </row>
    <row r="74" spans="1:15" x14ac:dyDescent="0.2">
      <c r="A74" s="8"/>
      <c r="B74" s="21" t="s">
        <v>6</v>
      </c>
      <c r="C74" s="18" t="s">
        <v>7</v>
      </c>
      <c r="D74" s="18" t="s">
        <v>8</v>
      </c>
      <c r="E74" s="18" t="s">
        <v>9</v>
      </c>
      <c r="F74" s="18" t="s">
        <v>10</v>
      </c>
      <c r="G74" s="18" t="s">
        <v>11</v>
      </c>
      <c r="H74" s="18" t="s">
        <v>12</v>
      </c>
      <c r="I74" s="18" t="s">
        <v>13</v>
      </c>
      <c r="J74" s="18" t="s">
        <v>14</v>
      </c>
      <c r="K74" s="18" t="s">
        <v>15</v>
      </c>
      <c r="L74" s="18" t="s">
        <v>16</v>
      </c>
      <c r="M74" s="18" t="s">
        <v>17</v>
      </c>
      <c r="N74" s="18" t="s">
        <v>39</v>
      </c>
    </row>
    <row r="75" spans="1:15" x14ac:dyDescent="0.2">
      <c r="A75" s="8" t="s">
        <v>84</v>
      </c>
      <c r="B75" s="43">
        <f t="shared" ref="B75:G75" si="47">B11-B10</f>
        <v>-1</v>
      </c>
      <c r="C75" s="43">
        <f t="shared" si="47"/>
        <v>20</v>
      </c>
      <c r="D75" s="43">
        <f t="shared" si="47"/>
        <v>27</v>
      </c>
      <c r="E75" s="43">
        <f t="shared" si="47"/>
        <v>26</v>
      </c>
      <c r="F75" s="43">
        <f t="shared" si="47"/>
        <v>25</v>
      </c>
      <c r="G75" s="43">
        <f t="shared" si="47"/>
        <v>51</v>
      </c>
      <c r="H75" s="43">
        <f t="shared" ref="H75:I75" si="48">H11-H10</f>
        <v>-21</v>
      </c>
      <c r="I75" s="43">
        <f t="shared" si="48"/>
        <v>29</v>
      </c>
      <c r="J75" s="43">
        <f t="shared" ref="J75:K75" si="49">J11-J10</f>
        <v>14</v>
      </c>
      <c r="K75" s="43">
        <f t="shared" si="49"/>
        <v>26</v>
      </c>
      <c r="L75" s="43">
        <f t="shared" ref="L75:M75" si="50">L11-L10</f>
        <v>29</v>
      </c>
      <c r="M75" s="43">
        <f t="shared" si="50"/>
        <v>1</v>
      </c>
      <c r="N75" s="27">
        <f>O11-O10</f>
        <v>226</v>
      </c>
    </row>
    <row r="76" spans="1:15" x14ac:dyDescent="0.2">
      <c r="A76" s="8" t="s">
        <v>85</v>
      </c>
      <c r="B76" s="29">
        <f t="shared" ref="B76:H76" si="51">(B75/B10)*100</f>
        <v>-1.6949152542372881</v>
      </c>
      <c r="C76" s="29">
        <f t="shared" si="51"/>
        <v>33.898305084745758</v>
      </c>
      <c r="D76" s="29">
        <f t="shared" si="51"/>
        <v>31.764705882352938</v>
      </c>
      <c r="E76" s="29">
        <f t="shared" si="51"/>
        <v>23.636363636363637</v>
      </c>
      <c r="F76" s="29">
        <f t="shared" si="51"/>
        <v>17.241379310344829</v>
      </c>
      <c r="G76" s="29">
        <f t="shared" si="51"/>
        <v>30.357142857142854</v>
      </c>
      <c r="H76" s="29">
        <f t="shared" si="51"/>
        <v>-12.280701754385964</v>
      </c>
      <c r="I76" s="29">
        <f t="shared" ref="I76:J76" si="52">(I75/I10)*100</f>
        <v>19.594594594594593</v>
      </c>
      <c r="J76" s="29">
        <f t="shared" si="52"/>
        <v>11.570247933884298</v>
      </c>
      <c r="K76" s="29">
        <f t="shared" ref="K76:L76" si="53">(K75/K10)*100</f>
        <v>22.807017543859647</v>
      </c>
      <c r="L76" s="29">
        <f t="shared" si="53"/>
        <v>29.896907216494846</v>
      </c>
      <c r="M76" s="29">
        <f t="shared" ref="M76" si="54">(M75/M10)*100</f>
        <v>0.95238095238095244</v>
      </c>
      <c r="N76" s="27">
        <f>(N75/O10)*100</f>
        <v>16.353111432706221</v>
      </c>
    </row>
    <row r="77" spans="1:15" s="76" customFormat="1" x14ac:dyDescent="0.2">
      <c r="O77" s="75"/>
    </row>
    <row r="78" spans="1:15" s="3" customFormat="1" x14ac:dyDescent="0.2">
      <c r="B78" s="18" t="s">
        <v>23</v>
      </c>
      <c r="C78" s="4" t="s">
        <v>24</v>
      </c>
      <c r="D78" s="4" t="s">
        <v>25</v>
      </c>
      <c r="E78" s="18" t="s">
        <v>26</v>
      </c>
      <c r="F78" s="18" t="s">
        <v>27</v>
      </c>
      <c r="G78" s="18" t="s">
        <v>28</v>
      </c>
      <c r="H78" s="18" t="s">
        <v>29</v>
      </c>
      <c r="I78" s="18" t="s">
        <v>30</v>
      </c>
      <c r="J78" s="18" t="s">
        <v>31</v>
      </c>
      <c r="K78" s="18" t="s">
        <v>32</v>
      </c>
      <c r="L78" s="18" t="s">
        <v>33</v>
      </c>
      <c r="M78" s="18" t="s">
        <v>34</v>
      </c>
      <c r="O78" s="42"/>
    </row>
    <row r="79" spans="1:15" x14ac:dyDescent="0.2">
      <c r="A79" s="8" t="s">
        <v>87</v>
      </c>
      <c r="B79" s="43">
        <f>B12-M11</f>
        <v>-28</v>
      </c>
      <c r="C79" s="43">
        <f t="shared" ref="C79:M79" si="55">C12-B12</f>
        <v>8</v>
      </c>
      <c r="D79" s="43">
        <f t="shared" si="55"/>
        <v>27</v>
      </c>
      <c r="E79" s="43">
        <f t="shared" si="55"/>
        <v>62</v>
      </c>
      <c r="F79" s="43">
        <f t="shared" si="55"/>
        <v>22</v>
      </c>
      <c r="G79" s="43">
        <f t="shared" si="55"/>
        <v>-2</v>
      </c>
      <c r="H79" s="43">
        <f t="shared" si="55"/>
        <v>-4</v>
      </c>
      <c r="I79" s="43">
        <f t="shared" si="55"/>
        <v>31</v>
      </c>
      <c r="J79" s="43">
        <f t="shared" si="55"/>
        <v>-44</v>
      </c>
      <c r="K79" s="43">
        <f t="shared" si="55"/>
        <v>-38</v>
      </c>
      <c r="L79" s="43">
        <f t="shared" si="55"/>
        <v>-25</v>
      </c>
      <c r="M79" s="43">
        <f t="shared" si="55"/>
        <v>9</v>
      </c>
      <c r="N79" s="27"/>
    </row>
    <row r="80" spans="1:15" x14ac:dyDescent="0.2">
      <c r="A80" s="8" t="s">
        <v>88</v>
      </c>
      <c r="B80" s="29">
        <f>(B79/M11)*100</f>
        <v>-26.415094339622641</v>
      </c>
      <c r="C80" s="29">
        <f t="shared" ref="C80:M80" si="56">(C79/B12)*100</f>
        <v>10.256410256410255</v>
      </c>
      <c r="D80" s="29">
        <f t="shared" si="56"/>
        <v>31.395348837209301</v>
      </c>
      <c r="E80" s="29">
        <f t="shared" si="56"/>
        <v>54.86725663716814</v>
      </c>
      <c r="F80" s="29">
        <f t="shared" si="56"/>
        <v>12.571428571428573</v>
      </c>
      <c r="G80" s="29">
        <f t="shared" si="56"/>
        <v>-1.015228426395939</v>
      </c>
      <c r="H80" s="29">
        <f t="shared" si="56"/>
        <v>-2.0512820512820511</v>
      </c>
      <c r="I80" s="29">
        <f t="shared" si="56"/>
        <v>16.230366492146597</v>
      </c>
      <c r="J80" s="29">
        <f t="shared" si="56"/>
        <v>-19.81981981981982</v>
      </c>
      <c r="K80" s="29">
        <f t="shared" si="56"/>
        <v>-21.348314606741571</v>
      </c>
      <c r="L80" s="29">
        <f t="shared" si="56"/>
        <v>-17.857142857142858</v>
      </c>
      <c r="M80" s="29">
        <f t="shared" si="56"/>
        <v>7.8260869565217401</v>
      </c>
      <c r="N80" s="27"/>
    </row>
    <row r="81" spans="1:15" x14ac:dyDescent="0.2">
      <c r="A81" s="8"/>
      <c r="B81" s="21" t="s">
        <v>6</v>
      </c>
      <c r="C81" s="18" t="s">
        <v>7</v>
      </c>
      <c r="D81" s="18" t="s">
        <v>8</v>
      </c>
      <c r="E81" s="18" t="s">
        <v>9</v>
      </c>
      <c r="F81" s="18" t="s">
        <v>10</v>
      </c>
      <c r="G81" s="18" t="s">
        <v>11</v>
      </c>
      <c r="H81" s="18" t="s">
        <v>12</v>
      </c>
      <c r="I81" s="18" t="s">
        <v>13</v>
      </c>
      <c r="J81" s="18" t="s">
        <v>14</v>
      </c>
      <c r="K81" s="18" t="s">
        <v>15</v>
      </c>
      <c r="L81" s="18" t="s">
        <v>16</v>
      </c>
      <c r="M81" s="18" t="s">
        <v>17</v>
      </c>
      <c r="N81" s="18" t="s">
        <v>39</v>
      </c>
    </row>
    <row r="82" spans="1:15" x14ac:dyDescent="0.2">
      <c r="A82" s="8" t="s">
        <v>89</v>
      </c>
      <c r="B82" s="43">
        <f t="shared" ref="B82:M82" si="57">B12-B11</f>
        <v>20</v>
      </c>
      <c r="C82" s="43">
        <f t="shared" si="57"/>
        <v>7</v>
      </c>
      <c r="D82" s="43">
        <f t="shared" si="57"/>
        <v>1</v>
      </c>
      <c r="E82" s="43">
        <f t="shared" si="57"/>
        <v>39</v>
      </c>
      <c r="F82" s="43">
        <f t="shared" si="57"/>
        <v>27</v>
      </c>
      <c r="G82" s="43">
        <f t="shared" si="57"/>
        <v>-24</v>
      </c>
      <c r="H82" s="43">
        <f t="shared" si="57"/>
        <v>41</v>
      </c>
      <c r="I82" s="43">
        <f t="shared" si="57"/>
        <v>45</v>
      </c>
      <c r="J82" s="43">
        <f t="shared" si="57"/>
        <v>43</v>
      </c>
      <c r="K82" s="43">
        <f t="shared" si="57"/>
        <v>0</v>
      </c>
      <c r="L82" s="43">
        <f t="shared" si="57"/>
        <v>-11</v>
      </c>
      <c r="M82" s="43">
        <f t="shared" si="57"/>
        <v>18</v>
      </c>
      <c r="N82" s="7">
        <f>O12-O11</f>
        <v>206</v>
      </c>
    </row>
    <row r="83" spans="1:15" x14ac:dyDescent="0.2">
      <c r="A83" s="8" t="s">
        <v>90</v>
      </c>
      <c r="B83" s="29">
        <f t="shared" ref="B83:M83" si="58">(B82/B11)*100</f>
        <v>34.482758620689658</v>
      </c>
      <c r="C83" s="29">
        <f t="shared" si="58"/>
        <v>8.8607594936708853</v>
      </c>
      <c r="D83" s="29">
        <f t="shared" si="58"/>
        <v>0.89285714285714279</v>
      </c>
      <c r="E83" s="29">
        <f t="shared" si="58"/>
        <v>28.676470588235293</v>
      </c>
      <c r="F83" s="29">
        <f t="shared" si="58"/>
        <v>15.882352941176469</v>
      </c>
      <c r="G83" s="29">
        <f t="shared" si="58"/>
        <v>-10.95890410958904</v>
      </c>
      <c r="H83" s="29">
        <f t="shared" si="58"/>
        <v>27.333333333333332</v>
      </c>
      <c r="I83" s="29">
        <f t="shared" si="58"/>
        <v>25.423728813559322</v>
      </c>
      <c r="J83" s="29">
        <f t="shared" si="58"/>
        <v>31.851851851851855</v>
      </c>
      <c r="K83" s="29">
        <f t="shared" si="58"/>
        <v>0</v>
      </c>
      <c r="L83" s="29">
        <f t="shared" si="58"/>
        <v>-8.7301587301587293</v>
      </c>
      <c r="M83" s="29">
        <f t="shared" si="58"/>
        <v>16.981132075471699</v>
      </c>
      <c r="N83" s="27">
        <f>(N82/O11)*100</f>
        <v>12.810945273631841</v>
      </c>
    </row>
    <row r="84" spans="1:15" s="76" customFormat="1" x14ac:dyDescent="0.2">
      <c r="O84" s="75"/>
    </row>
    <row r="85" spans="1:15" s="3" customFormat="1" x14ac:dyDescent="0.2">
      <c r="B85" s="18" t="s">
        <v>23</v>
      </c>
      <c r="C85" s="4" t="s">
        <v>24</v>
      </c>
      <c r="D85" s="4" t="s">
        <v>25</v>
      </c>
      <c r="E85" s="18" t="s">
        <v>26</v>
      </c>
      <c r="F85" s="18" t="s">
        <v>27</v>
      </c>
      <c r="G85" s="18" t="s">
        <v>28</v>
      </c>
      <c r="H85" s="18" t="s">
        <v>29</v>
      </c>
      <c r="I85" s="18" t="s">
        <v>30</v>
      </c>
      <c r="J85" s="18" t="s">
        <v>31</v>
      </c>
      <c r="K85" s="18" t="s">
        <v>32</v>
      </c>
      <c r="L85" s="18" t="s">
        <v>33</v>
      </c>
      <c r="M85" s="18" t="s">
        <v>34</v>
      </c>
      <c r="O85" s="42"/>
    </row>
    <row r="86" spans="1:15" x14ac:dyDescent="0.2">
      <c r="A86" s="8" t="s">
        <v>91</v>
      </c>
      <c r="B86" s="43">
        <f>B13-M12</f>
        <v>-44</v>
      </c>
      <c r="C86" s="43">
        <f t="shared" ref="C86:M86" si="59">C13-B13</f>
        <v>3</v>
      </c>
      <c r="D86" s="43">
        <f t="shared" si="59"/>
        <v>40</v>
      </c>
      <c r="E86" s="43">
        <f t="shared" si="59"/>
        <v>0</v>
      </c>
      <c r="F86" s="43">
        <f t="shared" si="59"/>
        <v>91</v>
      </c>
      <c r="G86" s="43">
        <f t="shared" si="59"/>
        <v>38</v>
      </c>
      <c r="H86" s="43">
        <f t="shared" si="59"/>
        <v>-56</v>
      </c>
      <c r="I86" s="43">
        <f t="shared" si="59"/>
        <v>-5</v>
      </c>
      <c r="J86" s="43">
        <f t="shared" si="59"/>
        <v>-28</v>
      </c>
      <c r="K86" s="43">
        <f t="shared" si="59"/>
        <v>20</v>
      </c>
      <c r="L86" s="43">
        <f t="shared" si="59"/>
        <v>-52</v>
      </c>
      <c r="M86" s="43">
        <f t="shared" si="59"/>
        <v>-22</v>
      </c>
      <c r="N86" s="27"/>
    </row>
    <row r="87" spans="1:15" x14ac:dyDescent="0.2">
      <c r="A87" s="8" t="s">
        <v>92</v>
      </c>
      <c r="B87" s="29">
        <f>(B86/M12)*100</f>
        <v>-35.483870967741936</v>
      </c>
      <c r="C87" s="29">
        <f t="shared" ref="C87:M87" si="60">(C86/B13)*100</f>
        <v>3.75</v>
      </c>
      <c r="D87" s="29">
        <f t="shared" si="60"/>
        <v>48.192771084337352</v>
      </c>
      <c r="E87" s="29">
        <f t="shared" si="60"/>
        <v>0</v>
      </c>
      <c r="F87" s="29">
        <f t="shared" si="60"/>
        <v>73.983739837398375</v>
      </c>
      <c r="G87" s="29">
        <f t="shared" si="60"/>
        <v>17.75700934579439</v>
      </c>
      <c r="H87" s="29">
        <f t="shared" si="60"/>
        <v>-22.222222222222221</v>
      </c>
      <c r="I87" s="29">
        <f t="shared" si="60"/>
        <v>-2.5510204081632653</v>
      </c>
      <c r="J87" s="29">
        <f t="shared" si="60"/>
        <v>-14.659685863874344</v>
      </c>
      <c r="K87" s="29">
        <f t="shared" si="60"/>
        <v>12.269938650306749</v>
      </c>
      <c r="L87" s="29">
        <f t="shared" si="60"/>
        <v>-28.415300546448087</v>
      </c>
      <c r="M87" s="29">
        <f t="shared" si="60"/>
        <v>-16.793893129770993</v>
      </c>
      <c r="N87" s="27"/>
    </row>
    <row r="88" spans="1:15" x14ac:dyDescent="0.2">
      <c r="A88" s="8"/>
      <c r="B88" s="21" t="s">
        <v>6</v>
      </c>
      <c r="C88" s="18" t="s">
        <v>7</v>
      </c>
      <c r="D88" s="18" t="s">
        <v>8</v>
      </c>
      <c r="E88" s="18" t="s">
        <v>9</v>
      </c>
      <c r="F88" s="18" t="s">
        <v>10</v>
      </c>
      <c r="G88" s="18" t="s">
        <v>11</v>
      </c>
      <c r="H88" s="18" t="s">
        <v>12</v>
      </c>
      <c r="I88" s="18" t="s">
        <v>13</v>
      </c>
      <c r="J88" s="18" t="s">
        <v>14</v>
      </c>
      <c r="K88" s="18" t="s">
        <v>15</v>
      </c>
      <c r="L88" s="18" t="s">
        <v>16</v>
      </c>
      <c r="M88" s="18" t="s">
        <v>17</v>
      </c>
      <c r="N88" s="18" t="s">
        <v>39</v>
      </c>
    </row>
    <row r="89" spans="1:15" x14ac:dyDescent="0.2">
      <c r="A89" s="8" t="s">
        <v>93</v>
      </c>
      <c r="B89" s="43">
        <f t="shared" ref="B89:G89" si="61">B13-B12</f>
        <v>2</v>
      </c>
      <c r="C89" s="43">
        <f t="shared" si="61"/>
        <v>-3</v>
      </c>
      <c r="D89" s="43">
        <f t="shared" si="61"/>
        <v>10</v>
      </c>
      <c r="E89" s="43">
        <f t="shared" si="61"/>
        <v>-52</v>
      </c>
      <c r="F89" s="43">
        <f t="shared" si="61"/>
        <v>17</v>
      </c>
      <c r="G89" s="43">
        <f t="shared" si="61"/>
        <v>57</v>
      </c>
      <c r="H89" s="43">
        <f t="shared" ref="H89:I89" si="62">H13-H12</f>
        <v>5</v>
      </c>
      <c r="I89" s="43">
        <f t="shared" si="62"/>
        <v>-31</v>
      </c>
      <c r="J89" s="43">
        <f t="shared" ref="J89" si="63">J13-J12</f>
        <v>-15</v>
      </c>
      <c r="K89" s="43">
        <f t="shared" ref="K89:L89" si="64">K13-K12</f>
        <v>43</v>
      </c>
      <c r="L89" s="43">
        <f t="shared" si="64"/>
        <v>16</v>
      </c>
      <c r="M89" s="43">
        <f t="shared" ref="M89" si="65">M13-M12</f>
        <v>-15</v>
      </c>
      <c r="N89" s="7">
        <f>O13-O12</f>
        <v>34</v>
      </c>
    </row>
    <row r="90" spans="1:15" x14ac:dyDescent="0.2">
      <c r="A90" s="8" t="s">
        <v>94</v>
      </c>
      <c r="B90" s="29">
        <f t="shared" ref="B90:H90" si="66">(B89/B12)*100</f>
        <v>2.5641025641025639</v>
      </c>
      <c r="C90" s="29">
        <f t="shared" si="66"/>
        <v>-3.4883720930232558</v>
      </c>
      <c r="D90" s="29">
        <f t="shared" si="66"/>
        <v>8.8495575221238933</v>
      </c>
      <c r="E90" s="29">
        <f t="shared" si="66"/>
        <v>-29.714285714285715</v>
      </c>
      <c r="F90" s="29">
        <f t="shared" si="66"/>
        <v>8.6294416243654819</v>
      </c>
      <c r="G90" s="29">
        <f t="shared" si="66"/>
        <v>29.230769230769234</v>
      </c>
      <c r="H90" s="29">
        <f t="shared" si="66"/>
        <v>2.6178010471204187</v>
      </c>
      <c r="I90" s="29">
        <f t="shared" ref="I90:J90" si="67">(I89/I12)*100</f>
        <v>-13.963963963963963</v>
      </c>
      <c r="J90" s="29">
        <f t="shared" si="67"/>
        <v>-8.4269662921348321</v>
      </c>
      <c r="K90" s="29">
        <f t="shared" ref="K90:L90" si="68">(K89/K12)*100</f>
        <v>30.714285714285715</v>
      </c>
      <c r="L90" s="29">
        <f t="shared" si="68"/>
        <v>13.913043478260869</v>
      </c>
      <c r="M90" s="29">
        <f t="shared" ref="M90" si="69">(M89/M12)*100</f>
        <v>-12.096774193548388</v>
      </c>
      <c r="N90" s="27">
        <f>(N89/O12)*100</f>
        <v>1.8743109151047408</v>
      </c>
    </row>
    <row r="91" spans="1:15" s="76" customFormat="1" x14ac:dyDescent="0.2">
      <c r="O91" s="75"/>
    </row>
    <row r="92" spans="1:15" s="3" customFormat="1" x14ac:dyDescent="0.2">
      <c r="B92" s="18" t="s">
        <v>23</v>
      </c>
      <c r="C92" s="4" t="s">
        <v>24</v>
      </c>
      <c r="D92" s="4" t="s">
        <v>25</v>
      </c>
      <c r="E92" s="18" t="s">
        <v>26</v>
      </c>
      <c r="F92" s="18" t="s">
        <v>27</v>
      </c>
      <c r="G92" s="18" t="s">
        <v>28</v>
      </c>
      <c r="H92" s="18" t="s">
        <v>29</v>
      </c>
      <c r="I92" s="18" t="s">
        <v>30</v>
      </c>
      <c r="J92" s="18" t="s">
        <v>31</v>
      </c>
      <c r="K92" s="18" t="s">
        <v>32</v>
      </c>
      <c r="L92" s="18" t="s">
        <v>33</v>
      </c>
      <c r="M92" s="18" t="s">
        <v>34</v>
      </c>
      <c r="O92" s="42"/>
    </row>
    <row r="93" spans="1:15" x14ac:dyDescent="0.2">
      <c r="A93" s="8" t="s">
        <v>96</v>
      </c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27"/>
    </row>
    <row r="94" spans="1:15" x14ac:dyDescent="0.2">
      <c r="A94" s="8" t="s">
        <v>97</v>
      </c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7"/>
    </row>
    <row r="95" spans="1:15" x14ac:dyDescent="0.2">
      <c r="A95" s="8"/>
      <c r="B95" s="21" t="s">
        <v>6</v>
      </c>
      <c r="C95" s="18" t="s">
        <v>7</v>
      </c>
      <c r="D95" s="18" t="s">
        <v>8</v>
      </c>
      <c r="E95" s="18" t="s">
        <v>9</v>
      </c>
      <c r="F95" s="18" t="s">
        <v>10</v>
      </c>
      <c r="G95" s="18" t="s">
        <v>11</v>
      </c>
      <c r="H95" s="18" t="s">
        <v>12</v>
      </c>
      <c r="I95" s="18" t="s">
        <v>13</v>
      </c>
      <c r="J95" s="18" t="s">
        <v>14</v>
      </c>
      <c r="K95" s="18" t="s">
        <v>15</v>
      </c>
      <c r="L95" s="18" t="s">
        <v>16</v>
      </c>
      <c r="M95" s="18" t="s">
        <v>17</v>
      </c>
      <c r="N95" s="18" t="s">
        <v>39</v>
      </c>
    </row>
    <row r="96" spans="1:15" x14ac:dyDescent="0.2">
      <c r="A96" s="8" t="s">
        <v>98</v>
      </c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7">
        <f>N14-N13</f>
        <v>-1848</v>
      </c>
    </row>
    <row r="97" spans="1:18" x14ac:dyDescent="0.2">
      <c r="A97" s="8" t="s">
        <v>99</v>
      </c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7">
        <f>(N96/N13)*100</f>
        <v>-100</v>
      </c>
    </row>
    <row r="98" spans="1:18" s="76" customFormat="1" x14ac:dyDescent="0.2">
      <c r="O98" s="75"/>
    </row>
    <row r="99" spans="1:18" x14ac:dyDescent="0.2">
      <c r="A99" s="22" t="s">
        <v>3</v>
      </c>
      <c r="B99" s="21" t="s">
        <v>6</v>
      </c>
      <c r="C99" s="18" t="s">
        <v>7</v>
      </c>
      <c r="D99" s="18" t="s">
        <v>8</v>
      </c>
      <c r="E99" s="18" t="s">
        <v>9</v>
      </c>
      <c r="F99" s="18" t="s">
        <v>10</v>
      </c>
      <c r="G99" s="18" t="s">
        <v>11</v>
      </c>
      <c r="H99" s="18" t="s">
        <v>12</v>
      </c>
      <c r="I99" s="18" t="s">
        <v>13</v>
      </c>
      <c r="J99" s="18" t="s">
        <v>14</v>
      </c>
      <c r="K99" s="18" t="s">
        <v>15</v>
      </c>
      <c r="L99" s="18" t="s">
        <v>16</v>
      </c>
      <c r="M99" s="18" t="s">
        <v>17</v>
      </c>
      <c r="N99" s="18" t="s">
        <v>39</v>
      </c>
    </row>
    <row r="100" spans="1:18" s="71" customFormat="1" x14ac:dyDescent="0.2">
      <c r="A100" s="68">
        <v>2003</v>
      </c>
      <c r="B100" s="17">
        <v>8556857.7797483932</v>
      </c>
      <c r="C100" s="17">
        <v>12302721.618532058</v>
      </c>
      <c r="D100" s="17">
        <v>14701245.937056737</v>
      </c>
      <c r="E100" s="17">
        <v>15195461.033089614</v>
      </c>
      <c r="F100" s="17">
        <v>19516058.669808671</v>
      </c>
      <c r="G100" s="17">
        <v>23210926.605100896</v>
      </c>
      <c r="H100" s="17">
        <v>23497690.284952275</v>
      </c>
      <c r="I100" s="17">
        <v>26170545.719425805</v>
      </c>
      <c r="J100" s="17">
        <v>19708152.111652739</v>
      </c>
      <c r="K100" s="17">
        <v>16832859.007072404</v>
      </c>
      <c r="L100" s="17">
        <v>9716977.9403297938</v>
      </c>
      <c r="M100" s="17">
        <v>13547275.728652839</v>
      </c>
      <c r="N100" s="81">
        <f t="shared" ref="N100:N115" si="70">SUM(B100:M100)</f>
        <v>202956772.43542218</v>
      </c>
      <c r="O100" s="82">
        <f t="shared" ref="O100:O115" si="71">SUM(B100:M100)</f>
        <v>202956772.43542218</v>
      </c>
      <c r="P100" s="83"/>
    </row>
    <row r="101" spans="1:18" x14ac:dyDescent="0.2">
      <c r="A101" s="2">
        <v>2004</v>
      </c>
      <c r="B101" s="7">
        <v>6192747.903381642</v>
      </c>
      <c r="C101" s="7">
        <v>12550495.629855718</v>
      </c>
      <c r="D101" s="7">
        <v>15331324.500690607</v>
      </c>
      <c r="E101" s="7">
        <v>20333434.58636364</v>
      </c>
      <c r="F101" s="7">
        <v>19824824.116183706</v>
      </c>
      <c r="G101" s="7">
        <v>26151529.131478451</v>
      </c>
      <c r="H101" s="7">
        <v>22219083.303311501</v>
      </c>
      <c r="I101" s="7">
        <v>22521223.008819785</v>
      </c>
      <c r="J101" s="7">
        <v>15948993.771105664</v>
      </c>
      <c r="K101" s="7">
        <v>16618950.730307136</v>
      </c>
      <c r="L101" s="7">
        <v>12807190.714285715</v>
      </c>
      <c r="M101" s="7">
        <v>12992816.459285455</v>
      </c>
      <c r="N101" s="38">
        <f t="shared" si="70"/>
        <v>203492613.85506904</v>
      </c>
      <c r="O101" s="56">
        <f t="shared" si="71"/>
        <v>203492613.85506904</v>
      </c>
      <c r="P101" s="11"/>
      <c r="Q101">
        <v>2000</v>
      </c>
      <c r="R101" s="94">
        <f>SUM(data!S14:S25)</f>
        <v>160574766</v>
      </c>
    </row>
    <row r="102" spans="1:18" x14ac:dyDescent="0.2">
      <c r="A102" s="2">
        <v>2005</v>
      </c>
      <c r="B102" s="7">
        <v>6997520.5508328816</v>
      </c>
      <c r="C102" s="7">
        <v>11255527.525197987</v>
      </c>
      <c r="D102" s="7">
        <v>14984048.999955269</v>
      </c>
      <c r="E102" s="7">
        <v>19889977.908808384</v>
      </c>
      <c r="F102" s="7">
        <v>20078076.902214516</v>
      </c>
      <c r="G102" s="7">
        <v>30683346.35449947</v>
      </c>
      <c r="H102" s="7">
        <v>23905187.473681882</v>
      </c>
      <c r="I102" s="7">
        <v>26179405.747276403</v>
      </c>
      <c r="J102" s="7">
        <v>21647140.611904763</v>
      </c>
      <c r="K102" s="7">
        <v>16474061.432153394</v>
      </c>
      <c r="L102" s="7">
        <v>14941912.232177265</v>
      </c>
      <c r="M102" s="7">
        <v>11578227.065981375</v>
      </c>
      <c r="N102" s="38">
        <f t="shared" si="70"/>
        <v>218614432.80468363</v>
      </c>
      <c r="O102" s="56">
        <f t="shared" si="71"/>
        <v>218614432.80468363</v>
      </c>
      <c r="P102" s="11"/>
      <c r="Q102">
        <v>2001</v>
      </c>
      <c r="R102" s="94">
        <f>SUM(data!S26:S37)</f>
        <v>191743849</v>
      </c>
    </row>
    <row r="103" spans="1:18" x14ac:dyDescent="0.2">
      <c r="A103" s="2">
        <v>2006</v>
      </c>
      <c r="B103" s="7">
        <v>9365367</v>
      </c>
      <c r="C103" s="7">
        <v>11498295</v>
      </c>
      <c r="D103" s="7">
        <v>19017731</v>
      </c>
      <c r="E103" s="7">
        <v>18730613</v>
      </c>
      <c r="F103" s="7">
        <v>24878080</v>
      </c>
      <c r="G103" s="7">
        <v>26484446</v>
      </c>
      <c r="H103" s="7">
        <v>23324583</v>
      </c>
      <c r="I103" s="7">
        <v>22972205</v>
      </c>
      <c r="J103" s="7">
        <v>19587435</v>
      </c>
      <c r="K103" s="7">
        <v>14787387</v>
      </c>
      <c r="L103" s="7">
        <v>12250350</v>
      </c>
      <c r="M103" s="7">
        <v>13413592</v>
      </c>
      <c r="N103" s="38">
        <f t="shared" ref="N103:N108" si="72">SUM(B103:M103)</f>
        <v>216310084</v>
      </c>
      <c r="O103" s="56">
        <f t="shared" ref="O103:O109" si="73">SUM(B103:M103)</f>
        <v>216310084</v>
      </c>
      <c r="P103" s="11"/>
      <c r="Q103">
        <v>2002</v>
      </c>
      <c r="R103" s="94">
        <f>SUM(data!S38:S49)</f>
        <v>220507887</v>
      </c>
    </row>
    <row r="104" spans="1:18" x14ac:dyDescent="0.2">
      <c r="A104" s="2">
        <v>2007</v>
      </c>
      <c r="B104" s="7">
        <v>10797846</v>
      </c>
      <c r="C104" s="7">
        <v>14189827</v>
      </c>
      <c r="D104" s="7">
        <v>18202655</v>
      </c>
      <c r="E104" s="7">
        <v>21448988</v>
      </c>
      <c r="F104" s="7">
        <v>23175665</v>
      </c>
      <c r="G104" s="7">
        <v>28118886</v>
      </c>
      <c r="H104" s="7">
        <v>22329248</v>
      </c>
      <c r="I104" s="7">
        <v>22315889</v>
      </c>
      <c r="J104" s="7">
        <v>13112078</v>
      </c>
      <c r="K104" s="7">
        <v>13657288</v>
      </c>
      <c r="L104" s="7">
        <v>11407550</v>
      </c>
      <c r="M104" s="7">
        <v>10358649</v>
      </c>
      <c r="N104" s="38">
        <f t="shared" si="72"/>
        <v>209114569</v>
      </c>
      <c r="O104" s="56">
        <f t="shared" si="73"/>
        <v>209114569</v>
      </c>
      <c r="P104" s="11"/>
    </row>
    <row r="105" spans="1:18" x14ac:dyDescent="0.2">
      <c r="A105" s="2">
        <v>2008</v>
      </c>
      <c r="B105" s="7">
        <v>8204379</v>
      </c>
      <c r="C105" s="7">
        <v>8318137</v>
      </c>
      <c r="D105" s="7">
        <v>12586216</v>
      </c>
      <c r="E105" s="7">
        <v>14532377</v>
      </c>
      <c r="F105" s="7">
        <v>20944668</v>
      </c>
      <c r="G105" s="7">
        <v>19624337</v>
      </c>
      <c r="H105" s="7">
        <v>18303306</v>
      </c>
      <c r="I105" s="7">
        <v>17196965</v>
      </c>
      <c r="J105" s="7">
        <v>11913433</v>
      </c>
      <c r="K105" s="7">
        <v>14880815</v>
      </c>
      <c r="L105" s="7">
        <v>7001748</v>
      </c>
      <c r="M105" s="7">
        <v>6755441</v>
      </c>
      <c r="N105" s="38">
        <f t="shared" si="72"/>
        <v>160261822</v>
      </c>
      <c r="O105" s="56">
        <f t="shared" si="73"/>
        <v>160261822</v>
      </c>
      <c r="P105" s="11"/>
    </row>
    <row r="106" spans="1:18" x14ac:dyDescent="0.2">
      <c r="A106" s="2">
        <v>2009</v>
      </c>
      <c r="B106" s="7">
        <v>3967824</v>
      </c>
      <c r="C106" s="7">
        <v>6157361</v>
      </c>
      <c r="D106" s="7">
        <v>11101060</v>
      </c>
      <c r="E106" s="7">
        <v>15629238.43582139</v>
      </c>
      <c r="F106" s="7">
        <v>19381238</v>
      </c>
      <c r="G106" s="7">
        <v>19149744</v>
      </c>
      <c r="H106" s="7">
        <v>20131674</v>
      </c>
      <c r="I106" s="7">
        <v>18903321</v>
      </c>
      <c r="J106" s="7">
        <v>14529526</v>
      </c>
      <c r="K106" s="7">
        <v>17232424</v>
      </c>
      <c r="L106" s="7">
        <v>13084198</v>
      </c>
      <c r="M106" s="7">
        <v>8252040</v>
      </c>
      <c r="N106" s="38">
        <f t="shared" si="72"/>
        <v>167519648.43582138</v>
      </c>
      <c r="O106" s="56">
        <f t="shared" si="73"/>
        <v>167519648.43582138</v>
      </c>
      <c r="P106" s="11"/>
    </row>
    <row r="107" spans="1:18" x14ac:dyDescent="0.2">
      <c r="A107" s="2">
        <v>2010</v>
      </c>
      <c r="B107" s="7">
        <v>5006754</v>
      </c>
      <c r="C107" s="7">
        <v>7279672</v>
      </c>
      <c r="D107" s="7">
        <v>14157394</v>
      </c>
      <c r="E107" s="7">
        <v>19437468</v>
      </c>
      <c r="F107" s="7">
        <v>20380002</v>
      </c>
      <c r="G107" s="7">
        <v>21067755</v>
      </c>
      <c r="H107" s="7">
        <v>11940127</v>
      </c>
      <c r="I107" s="7">
        <v>12632961</v>
      </c>
      <c r="J107" s="7">
        <v>10042628</v>
      </c>
      <c r="K107" s="7">
        <v>10508105</v>
      </c>
      <c r="L107" s="7">
        <v>11526502</v>
      </c>
      <c r="M107" s="7">
        <v>10560825</v>
      </c>
      <c r="N107" s="38">
        <f t="shared" si="72"/>
        <v>154540193</v>
      </c>
      <c r="O107" s="56">
        <f t="shared" si="73"/>
        <v>154540193</v>
      </c>
      <c r="P107" s="11"/>
    </row>
    <row r="108" spans="1:18" x14ac:dyDescent="0.2">
      <c r="A108" s="2">
        <v>2011</v>
      </c>
      <c r="B108" s="7">
        <v>5242974</v>
      </c>
      <c r="C108" s="7">
        <v>4900026</v>
      </c>
      <c r="D108" s="7">
        <v>5476801</v>
      </c>
      <c r="E108" s="7">
        <v>6442472</v>
      </c>
      <c r="F108" s="7">
        <v>9949998</v>
      </c>
      <c r="G108" s="7">
        <v>11566484</v>
      </c>
      <c r="H108" s="7">
        <v>15874636</v>
      </c>
      <c r="I108" s="7">
        <v>14791884</v>
      </c>
      <c r="J108" s="7">
        <v>12721451</v>
      </c>
      <c r="K108" s="7">
        <v>10078916</v>
      </c>
      <c r="L108" s="7">
        <v>9829675</v>
      </c>
      <c r="M108" s="7">
        <v>10132840</v>
      </c>
      <c r="N108" s="38">
        <f t="shared" si="72"/>
        <v>117008157</v>
      </c>
      <c r="O108" s="56">
        <f t="shared" si="73"/>
        <v>117008157</v>
      </c>
      <c r="P108" s="11"/>
    </row>
    <row r="109" spans="1:18" x14ac:dyDescent="0.2">
      <c r="A109" s="2">
        <v>2012</v>
      </c>
      <c r="B109" s="7">
        <v>5569840</v>
      </c>
      <c r="C109" s="7">
        <v>6951802</v>
      </c>
      <c r="D109" s="7">
        <v>10456782</v>
      </c>
      <c r="E109" s="7">
        <v>12485024</v>
      </c>
      <c r="F109" s="7">
        <v>16603632</v>
      </c>
      <c r="G109" s="7">
        <v>24314101</v>
      </c>
      <c r="H109" s="7">
        <v>16511818</v>
      </c>
      <c r="I109" s="7">
        <v>18597015</v>
      </c>
      <c r="J109" s="7">
        <v>13135195</v>
      </c>
      <c r="K109" s="7">
        <v>14152341</v>
      </c>
      <c r="L109" s="7">
        <v>13083821</v>
      </c>
      <c r="M109" s="7">
        <v>10535861</v>
      </c>
      <c r="N109" s="38">
        <f>SUM(B109:M109)</f>
        <v>162397232</v>
      </c>
      <c r="O109" s="56">
        <f t="shared" si="73"/>
        <v>162397232</v>
      </c>
      <c r="P109" s="11"/>
    </row>
    <row r="110" spans="1:18" x14ac:dyDescent="0.2">
      <c r="A110" s="2">
        <v>2013</v>
      </c>
      <c r="B110" s="7">
        <v>8215524</v>
      </c>
      <c r="C110" s="7">
        <v>7814527</v>
      </c>
      <c r="D110" s="7">
        <v>9849392</v>
      </c>
      <c r="E110" s="7">
        <v>19472829</v>
      </c>
      <c r="F110" s="7">
        <v>21778421</v>
      </c>
      <c r="G110" s="7">
        <v>22438629</v>
      </c>
      <c r="H110" s="7">
        <v>21434248</v>
      </c>
      <c r="I110" s="7">
        <v>25914848</v>
      </c>
      <c r="J110" s="7">
        <v>19207499</v>
      </c>
      <c r="K110" s="7">
        <v>15745456</v>
      </c>
      <c r="L110" s="7">
        <v>12406891</v>
      </c>
      <c r="M110" s="7">
        <v>12002404</v>
      </c>
      <c r="N110" s="38">
        <f>SUM(B110:M110)</f>
        <v>196280668</v>
      </c>
      <c r="O110" s="56">
        <f t="shared" ref="O110:O111" si="74">SUM(B110:M110)</f>
        <v>196280668</v>
      </c>
      <c r="P110" s="11"/>
    </row>
    <row r="111" spans="1:18" x14ac:dyDescent="0.2">
      <c r="A111" s="2">
        <v>2014</v>
      </c>
      <c r="B111" s="7">
        <v>8468295.9979372937</v>
      </c>
      <c r="C111" s="7">
        <v>8046254</v>
      </c>
      <c r="D111" s="7">
        <v>12870787</v>
      </c>
      <c r="E111" s="7">
        <v>11914311</v>
      </c>
      <c r="F111" s="7">
        <v>24899185</v>
      </c>
      <c r="G111" s="7">
        <v>27806117</v>
      </c>
      <c r="H111" s="7">
        <v>19936467</v>
      </c>
      <c r="I111" s="7">
        <v>20271477</v>
      </c>
      <c r="J111" s="7">
        <v>17933576.632143382</v>
      </c>
      <c r="K111" s="7">
        <v>19074032</v>
      </c>
      <c r="L111" s="7">
        <v>13583321</v>
      </c>
      <c r="M111" s="7">
        <v>10404932</v>
      </c>
      <c r="N111" s="38">
        <f>SUM(B111:M111)</f>
        <v>195208755.63008067</v>
      </c>
      <c r="O111" s="56">
        <f t="shared" si="74"/>
        <v>195208755.63008067</v>
      </c>
    </row>
    <row r="112" spans="1:18" x14ac:dyDescent="0.2">
      <c r="A112" s="2">
        <v>2015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N112" s="38"/>
      <c r="O112" s="56"/>
    </row>
    <row r="113" spans="1:16" s="71" customFormat="1" x14ac:dyDescent="0.2">
      <c r="A113" s="68" t="s">
        <v>42</v>
      </c>
      <c r="B113" s="17">
        <f t="shared" ref="B113:E115" si="75">(B100/1000)</f>
        <v>8556.857779748394</v>
      </c>
      <c r="C113" s="17">
        <f t="shared" si="75"/>
        <v>12302.721618532058</v>
      </c>
      <c r="D113" s="17">
        <f t="shared" si="75"/>
        <v>14701.245937056738</v>
      </c>
      <c r="E113" s="17">
        <f t="shared" si="75"/>
        <v>15195.461033089614</v>
      </c>
      <c r="F113" s="17">
        <f t="shared" ref="F113:M113" si="76">(F100/1000)</f>
        <v>19516.05866980867</v>
      </c>
      <c r="G113" s="17">
        <f t="shared" si="76"/>
        <v>23210.926605100896</v>
      </c>
      <c r="H113" s="17">
        <f t="shared" si="76"/>
        <v>23497.690284952274</v>
      </c>
      <c r="I113" s="17">
        <f t="shared" si="76"/>
        <v>26170.545719425805</v>
      </c>
      <c r="J113" s="17">
        <f t="shared" si="76"/>
        <v>19708.15211165274</v>
      </c>
      <c r="K113" s="17">
        <f t="shared" si="76"/>
        <v>16832.859007072406</v>
      </c>
      <c r="L113" s="17">
        <f t="shared" si="76"/>
        <v>9716.9779403297944</v>
      </c>
      <c r="M113" s="17">
        <f t="shared" si="76"/>
        <v>13547.275728652839</v>
      </c>
      <c r="N113" s="81">
        <f t="shared" si="70"/>
        <v>202956.77243542223</v>
      </c>
      <c r="O113" s="82">
        <f t="shared" si="71"/>
        <v>202956.77243542223</v>
      </c>
      <c r="P113" s="83"/>
    </row>
    <row r="114" spans="1:16" x14ac:dyDescent="0.2">
      <c r="A114" s="2" t="s">
        <v>41</v>
      </c>
      <c r="B114" s="7">
        <f t="shared" si="75"/>
        <v>6192.7479033816417</v>
      </c>
      <c r="C114" s="7">
        <f t="shared" si="75"/>
        <v>12550.495629855719</v>
      </c>
      <c r="D114" s="7">
        <f t="shared" si="75"/>
        <v>15331.324500690607</v>
      </c>
      <c r="E114" s="7">
        <f t="shared" si="75"/>
        <v>20333.434586363641</v>
      </c>
      <c r="F114" s="7">
        <f t="shared" ref="F114:M114" si="77">F101/1000</f>
        <v>19824.824116183707</v>
      </c>
      <c r="G114" s="7">
        <f t="shared" si="77"/>
        <v>26151.529131478452</v>
      </c>
      <c r="H114" s="7">
        <f t="shared" si="77"/>
        <v>22219.083303311501</v>
      </c>
      <c r="I114" s="7">
        <f t="shared" si="77"/>
        <v>22521.223008819787</v>
      </c>
      <c r="J114" s="7">
        <f t="shared" si="77"/>
        <v>15948.993771105665</v>
      </c>
      <c r="K114" s="7">
        <f t="shared" si="77"/>
        <v>16618.950730307137</v>
      </c>
      <c r="L114" s="7">
        <f t="shared" si="77"/>
        <v>12807.190714285714</v>
      </c>
      <c r="M114" s="7">
        <f t="shared" si="77"/>
        <v>12992.816459285455</v>
      </c>
      <c r="N114" s="38">
        <f t="shared" si="70"/>
        <v>203492.61385506901</v>
      </c>
      <c r="O114" s="56">
        <f t="shared" si="71"/>
        <v>203492.61385506901</v>
      </c>
      <c r="P114" s="11"/>
    </row>
    <row r="115" spans="1:16" x14ac:dyDescent="0.2">
      <c r="A115" s="2" t="s">
        <v>46</v>
      </c>
      <c r="B115" s="7">
        <f t="shared" si="75"/>
        <v>6997.5205508328818</v>
      </c>
      <c r="C115" s="7">
        <f t="shared" si="75"/>
        <v>11255.527525197987</v>
      </c>
      <c r="D115" s="7">
        <f t="shared" si="75"/>
        <v>14984.048999955268</v>
      </c>
      <c r="E115" s="7">
        <f t="shared" si="75"/>
        <v>19889.977908808385</v>
      </c>
      <c r="F115" s="7">
        <f t="shared" ref="F115:M115" si="78">(F102/1000)</f>
        <v>20078.076902214518</v>
      </c>
      <c r="G115" s="7">
        <f t="shared" si="78"/>
        <v>30683.34635449947</v>
      </c>
      <c r="H115" s="7">
        <f t="shared" si="78"/>
        <v>23905.187473681883</v>
      </c>
      <c r="I115" s="7">
        <f t="shared" si="78"/>
        <v>26179.405747276403</v>
      </c>
      <c r="J115" s="7">
        <f t="shared" si="78"/>
        <v>21647.140611904764</v>
      </c>
      <c r="K115" s="7">
        <f t="shared" si="78"/>
        <v>16474.061432153394</v>
      </c>
      <c r="L115" s="7">
        <f t="shared" si="78"/>
        <v>14941.912232177265</v>
      </c>
      <c r="M115" s="7">
        <f t="shared" si="78"/>
        <v>11578.227065981375</v>
      </c>
      <c r="N115" s="38">
        <f t="shared" si="70"/>
        <v>218614.4328046836</v>
      </c>
      <c r="O115" s="56">
        <f t="shared" si="71"/>
        <v>218614.4328046836</v>
      </c>
      <c r="P115" s="11"/>
    </row>
    <row r="116" spans="1:16" x14ac:dyDescent="0.2">
      <c r="A116" s="2" t="s">
        <v>54</v>
      </c>
      <c r="B116" s="7">
        <f t="shared" ref="B116:M116" si="79">(B103/1000)</f>
        <v>9365.3670000000002</v>
      </c>
      <c r="C116" s="7">
        <f t="shared" si="79"/>
        <v>11498.295</v>
      </c>
      <c r="D116" s="7">
        <f t="shared" si="79"/>
        <v>19017.731</v>
      </c>
      <c r="E116" s="7">
        <f t="shared" si="79"/>
        <v>18730.613000000001</v>
      </c>
      <c r="F116" s="7">
        <f t="shared" si="79"/>
        <v>24878.080000000002</v>
      </c>
      <c r="G116" s="7">
        <f t="shared" si="79"/>
        <v>26484.446</v>
      </c>
      <c r="H116" s="7">
        <f t="shared" si="79"/>
        <v>23324.582999999999</v>
      </c>
      <c r="I116" s="7">
        <f t="shared" si="79"/>
        <v>22972.205000000002</v>
      </c>
      <c r="J116" s="7">
        <f t="shared" si="79"/>
        <v>19587.435000000001</v>
      </c>
      <c r="K116" s="7">
        <f t="shared" si="79"/>
        <v>14787.387000000001</v>
      </c>
      <c r="L116" s="7">
        <f t="shared" si="79"/>
        <v>12250.35</v>
      </c>
      <c r="M116" s="7">
        <f t="shared" si="79"/>
        <v>13413.592000000001</v>
      </c>
      <c r="N116" s="38">
        <f t="shared" ref="N116:N121" si="80">SUM(B116:M116)</f>
        <v>216310.084</v>
      </c>
      <c r="O116" s="56">
        <f t="shared" ref="O116:O122" si="81">SUM(B116:M116)</f>
        <v>216310.084</v>
      </c>
      <c r="P116" s="11"/>
    </row>
    <row r="117" spans="1:16" x14ac:dyDescent="0.2">
      <c r="A117" s="2" t="s">
        <v>60</v>
      </c>
      <c r="B117" s="7">
        <f t="shared" ref="B117:M117" si="82">(B104/1000)</f>
        <v>10797.846</v>
      </c>
      <c r="C117" s="7">
        <f t="shared" si="82"/>
        <v>14189.826999999999</v>
      </c>
      <c r="D117" s="7">
        <f t="shared" si="82"/>
        <v>18202.654999999999</v>
      </c>
      <c r="E117" s="7">
        <f t="shared" si="82"/>
        <v>21448.988000000001</v>
      </c>
      <c r="F117" s="7">
        <f t="shared" si="82"/>
        <v>23175.665000000001</v>
      </c>
      <c r="G117" s="7">
        <f t="shared" si="82"/>
        <v>28118.885999999999</v>
      </c>
      <c r="H117" s="7">
        <f t="shared" si="82"/>
        <v>22329.248</v>
      </c>
      <c r="I117" s="7">
        <f t="shared" si="82"/>
        <v>22315.888999999999</v>
      </c>
      <c r="J117" s="7">
        <f t="shared" si="82"/>
        <v>13112.078</v>
      </c>
      <c r="K117" s="7">
        <f t="shared" si="82"/>
        <v>13657.288</v>
      </c>
      <c r="L117" s="7">
        <f t="shared" si="82"/>
        <v>11407.55</v>
      </c>
      <c r="M117" s="7">
        <f t="shared" si="82"/>
        <v>10358.648999999999</v>
      </c>
      <c r="N117" s="38">
        <f t="shared" si="80"/>
        <v>209114.56899999999</v>
      </c>
      <c r="O117" s="56">
        <f t="shared" si="81"/>
        <v>209114.56899999999</v>
      </c>
      <c r="P117" s="11"/>
    </row>
    <row r="118" spans="1:16" x14ac:dyDescent="0.2">
      <c r="A118" s="2" t="s">
        <v>65</v>
      </c>
      <c r="B118" s="7">
        <f t="shared" ref="B118:M118" si="83">B105/1000</f>
        <v>8204.3790000000008</v>
      </c>
      <c r="C118" s="7">
        <f t="shared" si="83"/>
        <v>8318.1370000000006</v>
      </c>
      <c r="D118" s="7">
        <f t="shared" si="83"/>
        <v>12586.216</v>
      </c>
      <c r="E118" s="7">
        <f t="shared" si="83"/>
        <v>14532.377</v>
      </c>
      <c r="F118" s="7">
        <f t="shared" si="83"/>
        <v>20944.668000000001</v>
      </c>
      <c r="G118" s="7">
        <f t="shared" si="83"/>
        <v>19624.337</v>
      </c>
      <c r="H118" s="7">
        <f t="shared" si="83"/>
        <v>18303.306</v>
      </c>
      <c r="I118" s="7">
        <f t="shared" si="83"/>
        <v>17196.965</v>
      </c>
      <c r="J118" s="7">
        <f t="shared" si="83"/>
        <v>11913.433000000001</v>
      </c>
      <c r="K118" s="7">
        <f t="shared" si="83"/>
        <v>14880.815000000001</v>
      </c>
      <c r="L118" s="7">
        <f t="shared" si="83"/>
        <v>7001.7479999999996</v>
      </c>
      <c r="M118" s="7">
        <f t="shared" si="83"/>
        <v>6755.4409999999998</v>
      </c>
      <c r="N118" s="38">
        <f t="shared" si="80"/>
        <v>160261.82199999999</v>
      </c>
      <c r="O118" s="56">
        <f t="shared" si="81"/>
        <v>160261.82199999999</v>
      </c>
      <c r="P118" s="11"/>
    </row>
    <row r="119" spans="1:16" x14ac:dyDescent="0.2">
      <c r="A119" s="2" t="s">
        <v>70</v>
      </c>
      <c r="B119" s="7">
        <f t="shared" ref="B119:M119" si="84">B106/1000</f>
        <v>3967.8240000000001</v>
      </c>
      <c r="C119" s="7">
        <f t="shared" si="84"/>
        <v>6157.3609999999999</v>
      </c>
      <c r="D119" s="7">
        <f t="shared" si="84"/>
        <v>11101.06</v>
      </c>
      <c r="E119" s="7">
        <f t="shared" si="84"/>
        <v>15629.238435821389</v>
      </c>
      <c r="F119" s="7">
        <f t="shared" si="84"/>
        <v>19381.238000000001</v>
      </c>
      <c r="G119" s="7">
        <f t="shared" si="84"/>
        <v>19149.743999999999</v>
      </c>
      <c r="H119" s="7">
        <f t="shared" si="84"/>
        <v>20131.673999999999</v>
      </c>
      <c r="I119" s="7">
        <f t="shared" si="84"/>
        <v>18903.321</v>
      </c>
      <c r="J119" s="7">
        <f t="shared" si="84"/>
        <v>14529.526</v>
      </c>
      <c r="K119" s="7">
        <f t="shared" si="84"/>
        <v>17232.423999999999</v>
      </c>
      <c r="L119" s="7">
        <f t="shared" si="84"/>
        <v>13084.198</v>
      </c>
      <c r="M119" s="7">
        <f t="shared" si="84"/>
        <v>8252.0400000000009</v>
      </c>
      <c r="N119" s="38">
        <f t="shared" si="80"/>
        <v>167519.64843582141</v>
      </c>
      <c r="O119" s="56">
        <f t="shared" si="81"/>
        <v>167519.64843582141</v>
      </c>
      <c r="P119" s="11"/>
    </row>
    <row r="120" spans="1:16" x14ac:dyDescent="0.2">
      <c r="A120" s="2" t="s">
        <v>75</v>
      </c>
      <c r="B120" s="7">
        <f t="shared" ref="B120:M120" si="85">B107/1000</f>
        <v>5006.7539999999999</v>
      </c>
      <c r="C120" s="7">
        <f t="shared" si="85"/>
        <v>7279.6719999999996</v>
      </c>
      <c r="D120" s="7">
        <f t="shared" si="85"/>
        <v>14157.394</v>
      </c>
      <c r="E120" s="7">
        <f t="shared" si="85"/>
        <v>19437.468000000001</v>
      </c>
      <c r="F120" s="7">
        <f t="shared" si="85"/>
        <v>20380.002</v>
      </c>
      <c r="G120" s="7">
        <f t="shared" si="85"/>
        <v>21067.755000000001</v>
      </c>
      <c r="H120" s="7">
        <f t="shared" si="85"/>
        <v>11940.127</v>
      </c>
      <c r="I120" s="7">
        <f t="shared" si="85"/>
        <v>12632.960999999999</v>
      </c>
      <c r="J120" s="7">
        <f t="shared" si="85"/>
        <v>10042.628000000001</v>
      </c>
      <c r="K120" s="7">
        <f t="shared" si="85"/>
        <v>10508.105</v>
      </c>
      <c r="L120" s="7">
        <f t="shared" si="85"/>
        <v>11526.502</v>
      </c>
      <c r="M120" s="7">
        <f t="shared" si="85"/>
        <v>10560.825000000001</v>
      </c>
      <c r="N120" s="38">
        <f t="shared" si="80"/>
        <v>154540.19300000003</v>
      </c>
      <c r="O120" s="56">
        <f t="shared" si="81"/>
        <v>154540.19300000003</v>
      </c>
      <c r="P120" s="11"/>
    </row>
    <row r="121" spans="1:16" x14ac:dyDescent="0.2">
      <c r="A121" s="2" t="s">
        <v>80</v>
      </c>
      <c r="B121" s="7">
        <f t="shared" ref="B121:M121" si="86">B108/1000</f>
        <v>5242.9740000000002</v>
      </c>
      <c r="C121" s="7">
        <f t="shared" si="86"/>
        <v>4900.0259999999998</v>
      </c>
      <c r="D121" s="7">
        <f t="shared" si="86"/>
        <v>5476.8010000000004</v>
      </c>
      <c r="E121" s="7">
        <f t="shared" si="86"/>
        <v>6442.4719999999998</v>
      </c>
      <c r="F121" s="7">
        <f t="shared" si="86"/>
        <v>9949.9979999999996</v>
      </c>
      <c r="G121" s="7">
        <f t="shared" si="86"/>
        <v>11566.484</v>
      </c>
      <c r="H121" s="7">
        <f t="shared" si="86"/>
        <v>15874.636</v>
      </c>
      <c r="I121" s="7">
        <f t="shared" si="86"/>
        <v>14791.884</v>
      </c>
      <c r="J121" s="7">
        <f t="shared" si="86"/>
        <v>12721.450999999999</v>
      </c>
      <c r="K121" s="7">
        <f t="shared" si="86"/>
        <v>10078.915999999999</v>
      </c>
      <c r="L121" s="7">
        <f t="shared" si="86"/>
        <v>9829.6749999999993</v>
      </c>
      <c r="M121" s="7">
        <f t="shared" si="86"/>
        <v>10132.84</v>
      </c>
      <c r="N121" s="38">
        <f t="shared" si="80"/>
        <v>117008.15700000001</v>
      </c>
      <c r="O121" s="56">
        <f t="shared" si="81"/>
        <v>117008.15700000001</v>
      </c>
      <c r="P121" s="11"/>
    </row>
    <row r="122" spans="1:16" x14ac:dyDescent="0.2">
      <c r="A122" s="2" t="s">
        <v>81</v>
      </c>
      <c r="B122" s="7">
        <f t="shared" ref="B122:M122" si="87">B109/1000</f>
        <v>5569.84</v>
      </c>
      <c r="C122" s="7">
        <f t="shared" si="87"/>
        <v>6951.8019999999997</v>
      </c>
      <c r="D122" s="7">
        <f t="shared" si="87"/>
        <v>10456.781999999999</v>
      </c>
      <c r="E122" s="7">
        <f t="shared" si="87"/>
        <v>12485.023999999999</v>
      </c>
      <c r="F122" s="7">
        <f t="shared" si="87"/>
        <v>16603.632000000001</v>
      </c>
      <c r="G122" s="7">
        <f t="shared" si="87"/>
        <v>24314.100999999999</v>
      </c>
      <c r="H122" s="7">
        <f t="shared" si="87"/>
        <v>16511.817999999999</v>
      </c>
      <c r="I122" s="7">
        <f t="shared" si="87"/>
        <v>18597.014999999999</v>
      </c>
      <c r="J122" s="7">
        <f t="shared" si="87"/>
        <v>13135.195</v>
      </c>
      <c r="K122" s="7">
        <f t="shared" si="87"/>
        <v>14152.341</v>
      </c>
      <c r="L122" s="7">
        <f t="shared" si="87"/>
        <v>13083.821</v>
      </c>
      <c r="M122" s="7">
        <f t="shared" si="87"/>
        <v>10535.861000000001</v>
      </c>
      <c r="N122" s="38">
        <f>SUM(B122:M122)</f>
        <v>162397.23199999999</v>
      </c>
      <c r="O122" s="56">
        <f t="shared" si="81"/>
        <v>162397.23199999999</v>
      </c>
      <c r="P122" s="11"/>
    </row>
    <row r="123" spans="1:16" x14ac:dyDescent="0.2">
      <c r="A123" s="2" t="s">
        <v>86</v>
      </c>
      <c r="B123" s="7">
        <f t="shared" ref="B123:M123" si="88">B110/1000</f>
        <v>8215.5239999999994</v>
      </c>
      <c r="C123" s="7">
        <f t="shared" si="88"/>
        <v>7814.527</v>
      </c>
      <c r="D123" s="7">
        <f t="shared" si="88"/>
        <v>9849.3919999999998</v>
      </c>
      <c r="E123" s="7">
        <f t="shared" si="88"/>
        <v>19472.829000000002</v>
      </c>
      <c r="F123" s="7">
        <f t="shared" si="88"/>
        <v>21778.420999999998</v>
      </c>
      <c r="G123" s="7">
        <f t="shared" si="88"/>
        <v>22438.629000000001</v>
      </c>
      <c r="H123" s="7">
        <f t="shared" si="88"/>
        <v>21434.248</v>
      </c>
      <c r="I123" s="7">
        <f t="shared" si="88"/>
        <v>25914.848000000002</v>
      </c>
      <c r="J123" s="7">
        <f t="shared" si="88"/>
        <v>19207.499</v>
      </c>
      <c r="K123" s="7">
        <f t="shared" si="88"/>
        <v>15745.456</v>
      </c>
      <c r="L123" s="7">
        <f t="shared" si="88"/>
        <v>12406.891</v>
      </c>
      <c r="M123" s="7">
        <f t="shared" si="88"/>
        <v>12002.404</v>
      </c>
      <c r="N123" s="38">
        <f>SUM(B123:M123)</f>
        <v>196280.66800000003</v>
      </c>
      <c r="O123" s="56">
        <f t="shared" ref="O123:O124" si="89">SUM(B123:M123)</f>
        <v>196280.66800000003</v>
      </c>
      <c r="P123" s="11"/>
    </row>
    <row r="124" spans="1:16" x14ac:dyDescent="0.2">
      <c r="A124" s="2" t="s">
        <v>95</v>
      </c>
      <c r="B124" s="7">
        <f t="shared" ref="B124:M124" si="90">B111/1000</f>
        <v>8468.2959979372936</v>
      </c>
      <c r="C124" s="7">
        <f t="shared" si="90"/>
        <v>8046.2539999999999</v>
      </c>
      <c r="D124" s="7">
        <f t="shared" si="90"/>
        <v>12870.787</v>
      </c>
      <c r="E124" s="7">
        <f t="shared" si="90"/>
        <v>11914.311</v>
      </c>
      <c r="F124" s="7">
        <f t="shared" si="90"/>
        <v>24899.185000000001</v>
      </c>
      <c r="G124" s="7">
        <f t="shared" si="90"/>
        <v>27806.116999999998</v>
      </c>
      <c r="H124" s="7">
        <f t="shared" si="90"/>
        <v>19936.467000000001</v>
      </c>
      <c r="I124" s="7">
        <f t="shared" si="90"/>
        <v>20271.476999999999</v>
      </c>
      <c r="J124" s="7">
        <f t="shared" si="90"/>
        <v>17933.57663214338</v>
      </c>
      <c r="K124" s="7">
        <f t="shared" si="90"/>
        <v>19074.031999999999</v>
      </c>
      <c r="L124" s="7">
        <f t="shared" si="90"/>
        <v>13583.321</v>
      </c>
      <c r="M124" s="7">
        <f t="shared" si="90"/>
        <v>10404.932000000001</v>
      </c>
      <c r="N124" s="38">
        <f>SUM(B124:M124)</f>
        <v>195208.75563008068</v>
      </c>
      <c r="O124" s="56">
        <f t="shared" si="89"/>
        <v>195208.75563008068</v>
      </c>
      <c r="P124" s="11"/>
    </row>
    <row r="125" spans="1:16" x14ac:dyDescent="0.2">
      <c r="A125" s="2" t="s">
        <v>100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N125" s="38"/>
      <c r="O125" s="56"/>
      <c r="P125" s="11"/>
    </row>
    <row r="126" spans="1:16" x14ac:dyDescent="0.2">
      <c r="A126" s="8"/>
      <c r="B126" s="18" t="s">
        <v>23</v>
      </c>
      <c r="C126" s="4" t="s">
        <v>24</v>
      </c>
      <c r="D126" s="4" t="s">
        <v>25</v>
      </c>
      <c r="E126" s="18" t="s">
        <v>26</v>
      </c>
      <c r="F126" s="18" t="s">
        <v>27</v>
      </c>
      <c r="G126" s="18" t="s">
        <v>28</v>
      </c>
      <c r="H126" s="18" t="s">
        <v>29</v>
      </c>
      <c r="I126" s="18" t="s">
        <v>30</v>
      </c>
      <c r="J126" s="18" t="s">
        <v>31</v>
      </c>
      <c r="K126" s="18" t="s">
        <v>32</v>
      </c>
      <c r="L126" s="18" t="s">
        <v>33</v>
      </c>
      <c r="M126" s="18" t="s">
        <v>34</v>
      </c>
      <c r="N126" s="18"/>
      <c r="P126" s="11"/>
    </row>
    <row r="127" spans="1:16" x14ac:dyDescent="0.2">
      <c r="A127" s="8" t="s">
        <v>35</v>
      </c>
      <c r="B127" s="45">
        <f>B101-M100</f>
        <v>-7354527.8252711967</v>
      </c>
      <c r="C127" s="45">
        <f t="shared" ref="C127:M127" si="91">C101-B101</f>
        <v>6357747.7264740765</v>
      </c>
      <c r="D127" s="45">
        <f t="shared" si="91"/>
        <v>2780828.8708348889</v>
      </c>
      <c r="E127" s="45">
        <f t="shared" si="91"/>
        <v>5002110.0856730323</v>
      </c>
      <c r="F127" s="7">
        <f t="shared" si="91"/>
        <v>-508610.47017993405</v>
      </c>
      <c r="G127" s="7">
        <f t="shared" si="91"/>
        <v>6326705.0152947456</v>
      </c>
      <c r="H127" s="7">
        <f t="shared" si="91"/>
        <v>-3932445.8281669505</v>
      </c>
      <c r="I127" s="7">
        <f t="shared" si="91"/>
        <v>302139.70550828427</v>
      </c>
      <c r="J127" s="7">
        <f t="shared" si="91"/>
        <v>-6572229.2377141211</v>
      </c>
      <c r="K127" s="7">
        <f t="shared" si="91"/>
        <v>669956.95920147188</v>
      </c>
      <c r="L127" s="7">
        <f t="shared" si="91"/>
        <v>-3811760.0160214212</v>
      </c>
      <c r="M127" s="7">
        <f t="shared" si="91"/>
        <v>185625.74499974027</v>
      </c>
      <c r="P127" s="11"/>
    </row>
    <row r="128" spans="1:16" x14ac:dyDescent="0.2">
      <c r="A128" s="8" t="s">
        <v>36</v>
      </c>
      <c r="B128" s="29">
        <f>(B127/M100)*100</f>
        <v>-54.287872872596665</v>
      </c>
      <c r="C128" s="29">
        <f t="shared" ref="C128:M128" si="92">(C127/B101)*100</f>
        <v>102.66440400395329</v>
      </c>
      <c r="D128" s="29">
        <f t="shared" si="92"/>
        <v>22.157123932378578</v>
      </c>
      <c r="E128" s="29">
        <f t="shared" si="92"/>
        <v>32.626731535476338</v>
      </c>
      <c r="F128" s="27">
        <f t="shared" si="92"/>
        <v>-2.501350512229878</v>
      </c>
      <c r="G128" s="27">
        <f t="shared" si="92"/>
        <v>31.913044868478973</v>
      </c>
      <c r="H128" s="27">
        <f t="shared" si="92"/>
        <v>-15.037154456232111</v>
      </c>
      <c r="I128" s="27">
        <f t="shared" si="92"/>
        <v>1.3598207513054952</v>
      </c>
      <c r="J128" s="27">
        <f t="shared" si="92"/>
        <v>-29.182381592421947</v>
      </c>
      <c r="K128" s="27">
        <f t="shared" si="92"/>
        <v>4.2006221133223702</v>
      </c>
      <c r="L128" s="27">
        <f t="shared" si="92"/>
        <v>-22.936225504719189</v>
      </c>
      <c r="M128" s="27">
        <f t="shared" si="92"/>
        <v>1.4493869041294511</v>
      </c>
      <c r="P128" s="11"/>
    </row>
    <row r="129" spans="1:16" x14ac:dyDescent="0.2">
      <c r="A129" s="8"/>
      <c r="B129" s="21" t="s">
        <v>6</v>
      </c>
      <c r="C129" s="18" t="s">
        <v>7</v>
      </c>
      <c r="D129" s="18" t="s">
        <v>8</v>
      </c>
      <c r="E129" s="18" t="s">
        <v>9</v>
      </c>
      <c r="F129" s="18" t="s">
        <v>10</v>
      </c>
      <c r="G129" s="18" t="s">
        <v>11</v>
      </c>
      <c r="H129" s="18" t="s">
        <v>12</v>
      </c>
      <c r="I129" s="18" t="s">
        <v>13</v>
      </c>
      <c r="J129" s="18" t="s">
        <v>14</v>
      </c>
      <c r="K129" s="18" t="s">
        <v>15</v>
      </c>
      <c r="L129" s="18" t="s">
        <v>16</v>
      </c>
      <c r="M129" s="18" t="s">
        <v>17</v>
      </c>
      <c r="N129" s="18" t="s">
        <v>39</v>
      </c>
      <c r="P129" s="11"/>
    </row>
    <row r="130" spans="1:16" x14ac:dyDescent="0.2">
      <c r="A130" s="8" t="s">
        <v>37</v>
      </c>
      <c r="B130" s="45">
        <f t="shared" ref="B130:G130" si="93">B101-B100</f>
        <v>-2364109.8763667513</v>
      </c>
      <c r="C130" s="45">
        <f t="shared" si="93"/>
        <v>247774.01132366061</v>
      </c>
      <c r="D130" s="45">
        <f t="shared" si="93"/>
        <v>630078.56363387033</v>
      </c>
      <c r="E130" s="45">
        <f t="shared" si="93"/>
        <v>5137973.5532740261</v>
      </c>
      <c r="F130" s="7">
        <f t="shared" si="93"/>
        <v>308765.44637503475</v>
      </c>
      <c r="G130" s="7">
        <f t="shared" si="93"/>
        <v>2940602.526377555</v>
      </c>
      <c r="H130" s="7">
        <f t="shared" ref="H130:M130" si="94">H101-H100</f>
        <v>-1278606.9816407748</v>
      </c>
      <c r="I130" s="7">
        <f t="shared" si="94"/>
        <v>-3649322.7106060199</v>
      </c>
      <c r="J130" s="7">
        <f t="shared" si="94"/>
        <v>-3759158.3405470755</v>
      </c>
      <c r="K130" s="7">
        <f t="shared" si="94"/>
        <v>-213908.2767652683</v>
      </c>
      <c r="L130" s="7">
        <f t="shared" si="94"/>
        <v>3090212.7739559207</v>
      </c>
      <c r="M130" s="7">
        <f t="shared" si="94"/>
        <v>-554459.26936738379</v>
      </c>
      <c r="N130" s="7">
        <f>O101-O100</f>
        <v>535841.41964685917</v>
      </c>
      <c r="P130" s="11"/>
    </row>
    <row r="131" spans="1:16" x14ac:dyDescent="0.2">
      <c r="A131" s="8" t="s">
        <v>38</v>
      </c>
      <c r="B131" s="29">
        <f t="shared" ref="B131:M131" si="95">(B130/B100)*100</f>
        <v>-27.628247859417687</v>
      </c>
      <c r="C131" s="29">
        <f t="shared" si="95"/>
        <v>2.0139772239536753</v>
      </c>
      <c r="D131" s="29">
        <f t="shared" si="95"/>
        <v>4.2858854707386467</v>
      </c>
      <c r="E131" s="29">
        <f t="shared" si="95"/>
        <v>33.812554565377006</v>
      </c>
      <c r="F131" s="27">
        <f t="shared" si="95"/>
        <v>1.5821096441603482</v>
      </c>
      <c r="G131" s="27">
        <f t="shared" si="95"/>
        <v>12.669044094652044</v>
      </c>
      <c r="H131" s="27">
        <f t="shared" si="95"/>
        <v>-5.4414155865335578</v>
      </c>
      <c r="I131" s="27">
        <f t="shared" si="95"/>
        <v>-13.944389046106936</v>
      </c>
      <c r="J131" s="27">
        <f t="shared" si="95"/>
        <v>-19.074128915031142</v>
      </c>
      <c r="K131" s="27">
        <f t="shared" si="95"/>
        <v>-1.2707780459361879</v>
      </c>
      <c r="L131" s="27">
        <f t="shared" si="95"/>
        <v>31.802200158653843</v>
      </c>
      <c r="M131" s="27">
        <f t="shared" si="95"/>
        <v>-4.0927731927289859</v>
      </c>
      <c r="N131" s="44">
        <f>(N130/O100)*100</f>
        <v>0.26401751132367651</v>
      </c>
      <c r="P131" s="11"/>
    </row>
    <row r="132" spans="1:16" s="76" customFormat="1" x14ac:dyDescent="0.2">
      <c r="A132" s="72"/>
      <c r="B132" s="73"/>
      <c r="C132" s="73"/>
      <c r="D132" s="73"/>
      <c r="E132" s="73"/>
      <c r="F132" s="74"/>
      <c r="G132" s="74"/>
      <c r="H132" s="74"/>
      <c r="I132" s="74"/>
      <c r="J132" s="74"/>
      <c r="K132" s="74"/>
      <c r="L132" s="74"/>
      <c r="M132" s="74"/>
      <c r="N132" s="74"/>
      <c r="O132" s="75"/>
      <c r="P132" s="84"/>
    </row>
    <row r="133" spans="1:16" x14ac:dyDescent="0.2">
      <c r="A133" s="8"/>
      <c r="B133" s="18" t="s">
        <v>23</v>
      </c>
      <c r="C133" s="4" t="s">
        <v>24</v>
      </c>
      <c r="D133" s="4" t="s">
        <v>25</v>
      </c>
      <c r="E133" s="18" t="s">
        <v>26</v>
      </c>
      <c r="F133" s="18" t="s">
        <v>27</v>
      </c>
      <c r="G133" s="18" t="s">
        <v>28</v>
      </c>
      <c r="H133" s="18" t="s">
        <v>29</v>
      </c>
      <c r="I133" s="18" t="s">
        <v>30</v>
      </c>
      <c r="J133" s="18" t="s">
        <v>31</v>
      </c>
      <c r="K133" s="18" t="s">
        <v>32</v>
      </c>
      <c r="L133" s="18" t="s">
        <v>33</v>
      </c>
      <c r="M133" s="18" t="s">
        <v>34</v>
      </c>
      <c r="N133" s="18"/>
      <c r="P133" s="11"/>
    </row>
    <row r="134" spans="1:16" x14ac:dyDescent="0.2">
      <c r="A134" s="8" t="s">
        <v>43</v>
      </c>
      <c r="B134" s="45">
        <f>B102-M101</f>
        <v>-5995295.9084525732</v>
      </c>
      <c r="C134" s="45">
        <f t="shared" ref="C134:M134" si="96">C102-B102</f>
        <v>4258006.9743651049</v>
      </c>
      <c r="D134" s="45">
        <f t="shared" si="96"/>
        <v>3728521.4747572821</v>
      </c>
      <c r="E134" s="45">
        <f t="shared" si="96"/>
        <v>4905928.9088531155</v>
      </c>
      <c r="F134" s="45">
        <f t="shared" si="96"/>
        <v>188098.99340613186</v>
      </c>
      <c r="G134" s="45">
        <f t="shared" si="96"/>
        <v>10605269.452284954</v>
      </c>
      <c r="H134" s="45">
        <f t="shared" si="96"/>
        <v>-6778158.8808175884</v>
      </c>
      <c r="I134" s="45">
        <f t="shared" si="96"/>
        <v>2274218.273594521</v>
      </c>
      <c r="J134" s="45">
        <f t="shared" si="96"/>
        <v>-4532265.1353716403</v>
      </c>
      <c r="K134" s="45">
        <f t="shared" si="96"/>
        <v>-5173079.1797513682</v>
      </c>
      <c r="L134" s="45">
        <f t="shared" si="96"/>
        <v>-1532149.1999761295</v>
      </c>
      <c r="M134" s="45">
        <f t="shared" si="96"/>
        <v>-3363685.1661958899</v>
      </c>
      <c r="N134" s="27"/>
      <c r="P134" s="11"/>
    </row>
    <row r="135" spans="1:16" x14ac:dyDescent="0.2">
      <c r="A135" s="8" t="s">
        <v>44</v>
      </c>
      <c r="B135" s="29">
        <f>(B134/M101)*100</f>
        <v>-46.14315862337893</v>
      </c>
      <c r="C135" s="29">
        <f t="shared" ref="C135:M135" si="97">(C134/B102)*100</f>
        <v>60.850224639330207</v>
      </c>
      <c r="D135" s="29">
        <f t="shared" si="97"/>
        <v>33.126137059415143</v>
      </c>
      <c r="E135" s="29">
        <f t="shared" si="97"/>
        <v>32.741009515303645</v>
      </c>
      <c r="F135" s="29">
        <f t="shared" si="97"/>
        <v>0.9456973470183252</v>
      </c>
      <c r="G135" s="29">
        <f t="shared" si="97"/>
        <v>52.820145594298637</v>
      </c>
      <c r="H135" s="29">
        <f t="shared" si="97"/>
        <v>-22.090676820273302</v>
      </c>
      <c r="I135" s="29">
        <f t="shared" si="97"/>
        <v>9.5134927349902316</v>
      </c>
      <c r="J135" s="29">
        <f t="shared" si="97"/>
        <v>-17.312330077787035</v>
      </c>
      <c r="K135" s="29">
        <f t="shared" si="97"/>
        <v>-23.897286355254018</v>
      </c>
      <c r="L135" s="29">
        <f t="shared" si="97"/>
        <v>-9.3003732339236258</v>
      </c>
      <c r="M135" s="29">
        <f t="shared" si="97"/>
        <v>-22.511744908742177</v>
      </c>
      <c r="N135" s="27"/>
      <c r="P135" s="11"/>
    </row>
    <row r="136" spans="1:16" x14ac:dyDescent="0.2">
      <c r="A136" s="8"/>
      <c r="B136" s="21" t="s">
        <v>6</v>
      </c>
      <c r="C136" s="18" t="s">
        <v>7</v>
      </c>
      <c r="D136" s="18" t="s">
        <v>8</v>
      </c>
      <c r="E136" s="18" t="s">
        <v>9</v>
      </c>
      <c r="F136" s="18" t="s">
        <v>10</v>
      </c>
      <c r="G136" s="18" t="s">
        <v>11</v>
      </c>
      <c r="H136" s="18" t="s">
        <v>12</v>
      </c>
      <c r="I136" s="18" t="s">
        <v>13</v>
      </c>
      <c r="J136" s="18" t="s">
        <v>14</v>
      </c>
      <c r="K136" s="18" t="s">
        <v>15</v>
      </c>
      <c r="L136" s="18" t="s">
        <v>16</v>
      </c>
      <c r="M136" s="18" t="s">
        <v>17</v>
      </c>
      <c r="N136" s="18" t="s">
        <v>39</v>
      </c>
      <c r="P136" s="11"/>
    </row>
    <row r="137" spans="1:16" x14ac:dyDescent="0.2">
      <c r="A137" s="8" t="s">
        <v>47</v>
      </c>
      <c r="B137" s="45">
        <f t="shared" ref="B137:G137" si="98">B102-B101</f>
        <v>804772.64745123964</v>
      </c>
      <c r="C137" s="45">
        <f t="shared" si="98"/>
        <v>-1294968.104657732</v>
      </c>
      <c r="D137" s="45">
        <f t="shared" si="98"/>
        <v>-347275.50073533878</v>
      </c>
      <c r="E137" s="45">
        <f t="shared" si="98"/>
        <v>-443456.67755525559</v>
      </c>
      <c r="F137" s="45">
        <f t="shared" si="98"/>
        <v>253252.78603081033</v>
      </c>
      <c r="G137" s="45">
        <f t="shared" si="98"/>
        <v>4531817.2230210193</v>
      </c>
      <c r="H137" s="45">
        <f t="shared" ref="H137:M137" si="99">H102-H101</f>
        <v>1686104.1703703813</v>
      </c>
      <c r="I137" s="45">
        <f t="shared" si="99"/>
        <v>3658182.738456618</v>
      </c>
      <c r="J137" s="45">
        <f t="shared" si="99"/>
        <v>5698146.8407990988</v>
      </c>
      <c r="K137" s="45">
        <f t="shared" si="99"/>
        <v>-144889.29815374129</v>
      </c>
      <c r="L137" s="45">
        <f t="shared" si="99"/>
        <v>2134721.5178915504</v>
      </c>
      <c r="M137" s="45">
        <f t="shared" si="99"/>
        <v>-1414589.3933040798</v>
      </c>
      <c r="N137" s="7">
        <f>O102-O101</f>
        <v>15121818.949614584</v>
      </c>
      <c r="P137" s="11"/>
    </row>
    <row r="138" spans="1:16" x14ac:dyDescent="0.2">
      <c r="A138" s="8" t="s">
        <v>45</v>
      </c>
      <c r="B138" s="29">
        <f t="shared" ref="B138:M138" si="100">(B137/B101)*100</f>
        <v>12.995404625009547</v>
      </c>
      <c r="C138" s="29">
        <f t="shared" si="100"/>
        <v>-10.318063468164555</v>
      </c>
      <c r="D138" s="29">
        <f t="shared" si="100"/>
        <v>-2.2651369796503595</v>
      </c>
      <c r="E138" s="29">
        <f t="shared" si="100"/>
        <v>-2.1809236195278796</v>
      </c>
      <c r="F138" s="29">
        <f t="shared" si="100"/>
        <v>1.2774528769920894</v>
      </c>
      <c r="G138" s="29">
        <f t="shared" si="100"/>
        <v>17.329071658628543</v>
      </c>
      <c r="H138" s="29">
        <f t="shared" si="100"/>
        <v>7.5885406582866839</v>
      </c>
      <c r="I138" s="29">
        <f t="shared" si="100"/>
        <v>16.243268569491082</v>
      </c>
      <c r="J138" s="29">
        <f t="shared" si="100"/>
        <v>35.72731247235339</v>
      </c>
      <c r="K138" s="29">
        <f t="shared" si="100"/>
        <v>-0.87183180517837411</v>
      </c>
      <c r="L138" s="29">
        <f t="shared" si="100"/>
        <v>16.668148117060415</v>
      </c>
      <c r="M138" s="29">
        <f t="shared" si="100"/>
        <v>-10.887473072038421</v>
      </c>
      <c r="N138" s="27">
        <f>(N137/O101)*100</f>
        <v>7.4311389800047509</v>
      </c>
      <c r="P138" s="11"/>
    </row>
    <row r="139" spans="1:16" s="76" customFormat="1" x14ac:dyDescent="0.2">
      <c r="A139" s="72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4"/>
      <c r="N139" s="74"/>
      <c r="O139" s="75"/>
      <c r="P139" s="84"/>
    </row>
    <row r="140" spans="1:16" x14ac:dyDescent="0.2">
      <c r="A140" s="8"/>
      <c r="B140" s="18" t="s">
        <v>23</v>
      </c>
      <c r="C140" s="4" t="s">
        <v>24</v>
      </c>
      <c r="D140" s="4" t="s">
        <v>25</v>
      </c>
      <c r="E140" s="18" t="s">
        <v>26</v>
      </c>
      <c r="F140" s="18" t="s">
        <v>27</v>
      </c>
      <c r="G140" s="18" t="s">
        <v>28</v>
      </c>
      <c r="H140" s="18" t="s">
        <v>29</v>
      </c>
      <c r="I140" s="18" t="s">
        <v>30</v>
      </c>
      <c r="J140" s="18" t="s">
        <v>31</v>
      </c>
      <c r="K140" s="18" t="s">
        <v>32</v>
      </c>
      <c r="L140" s="18" t="s">
        <v>33</v>
      </c>
      <c r="M140" s="18" t="s">
        <v>34</v>
      </c>
      <c r="N140" s="18"/>
    </row>
    <row r="141" spans="1:16" x14ac:dyDescent="0.2">
      <c r="A141" s="8" t="s">
        <v>50</v>
      </c>
      <c r="B141" s="45">
        <f>B103-M102</f>
        <v>-2212860.0659813751</v>
      </c>
      <c r="C141" s="45">
        <f t="shared" ref="C141:K141" si="101">C103-B103</f>
        <v>2132928</v>
      </c>
      <c r="D141" s="45">
        <f t="shared" si="101"/>
        <v>7519436</v>
      </c>
      <c r="E141" s="45">
        <f t="shared" si="101"/>
        <v>-287118</v>
      </c>
      <c r="F141" s="45">
        <f t="shared" si="101"/>
        <v>6147467</v>
      </c>
      <c r="G141" s="45">
        <f t="shared" si="101"/>
        <v>1606366</v>
      </c>
      <c r="H141" s="45">
        <f t="shared" si="101"/>
        <v>-3159863</v>
      </c>
      <c r="I141" s="45">
        <f t="shared" si="101"/>
        <v>-352378</v>
      </c>
      <c r="J141" s="45">
        <f t="shared" si="101"/>
        <v>-3384770</v>
      </c>
      <c r="K141" s="45">
        <f t="shared" si="101"/>
        <v>-4800048</v>
      </c>
      <c r="L141" s="45">
        <f>L103-K103</f>
        <v>-2537037</v>
      </c>
      <c r="M141" s="45">
        <f>M103-L103</f>
        <v>1163242</v>
      </c>
      <c r="N141" s="27"/>
    </row>
    <row r="142" spans="1:16" x14ac:dyDescent="0.2">
      <c r="A142" s="8" t="s">
        <v>51</v>
      </c>
      <c r="B142" s="29">
        <f>(B141/M102)*100</f>
        <v>-19.112253140060627</v>
      </c>
      <c r="C142" s="29">
        <f t="shared" ref="C142:M142" si="102">(C141/B103)*100</f>
        <v>22.774633391302231</v>
      </c>
      <c r="D142" s="29">
        <f t="shared" si="102"/>
        <v>65.396095682011989</v>
      </c>
      <c r="E142" s="29">
        <f t="shared" si="102"/>
        <v>-1.5097384645939098</v>
      </c>
      <c r="F142" s="29">
        <f t="shared" si="102"/>
        <v>32.820426112055166</v>
      </c>
      <c r="G142" s="29">
        <f t="shared" si="102"/>
        <v>6.4569532697057008</v>
      </c>
      <c r="H142" s="29">
        <f t="shared" si="102"/>
        <v>-11.931014150720767</v>
      </c>
      <c r="I142" s="29">
        <f t="shared" si="102"/>
        <v>-1.5107579843978347</v>
      </c>
      <c r="J142" s="29">
        <f t="shared" si="102"/>
        <v>-14.734197261429626</v>
      </c>
      <c r="K142" s="29">
        <f t="shared" si="102"/>
        <v>-24.505750752969952</v>
      </c>
      <c r="L142" s="29">
        <f t="shared" si="102"/>
        <v>-17.156763395723669</v>
      </c>
      <c r="M142" s="29">
        <f t="shared" si="102"/>
        <v>9.4955817588885214</v>
      </c>
      <c r="N142" s="27"/>
    </row>
    <row r="143" spans="1:16" x14ac:dyDescent="0.2">
      <c r="A143" s="8"/>
      <c r="B143" s="21" t="s">
        <v>6</v>
      </c>
      <c r="C143" s="18" t="s">
        <v>7</v>
      </c>
      <c r="D143" s="18" t="s">
        <v>8</v>
      </c>
      <c r="E143" s="18" t="s">
        <v>9</v>
      </c>
      <c r="F143" s="18" t="s">
        <v>10</v>
      </c>
      <c r="G143" s="18" t="s">
        <v>11</v>
      </c>
      <c r="H143" s="18" t="s">
        <v>12</v>
      </c>
      <c r="I143" s="18" t="s">
        <v>13</v>
      </c>
      <c r="J143" s="18" t="s">
        <v>14</v>
      </c>
      <c r="K143" s="18" t="s">
        <v>15</v>
      </c>
      <c r="L143" s="18" t="s">
        <v>16</v>
      </c>
      <c r="M143" s="18" t="s">
        <v>17</v>
      </c>
      <c r="N143" s="18" t="s">
        <v>39</v>
      </c>
    </row>
    <row r="144" spans="1:16" x14ac:dyDescent="0.2">
      <c r="A144" s="8" t="s">
        <v>52</v>
      </c>
      <c r="B144" s="45">
        <f t="shared" ref="B144:G144" si="103">B103-B102</f>
        <v>2367846.4491671184</v>
      </c>
      <c r="C144" s="45">
        <f t="shared" si="103"/>
        <v>242767.47480201349</v>
      </c>
      <c r="D144" s="45">
        <f t="shared" si="103"/>
        <v>4033682.0000447314</v>
      </c>
      <c r="E144" s="45">
        <f t="shared" si="103"/>
        <v>-1159364.9088083841</v>
      </c>
      <c r="F144" s="45">
        <f t="shared" si="103"/>
        <v>4800003.097785484</v>
      </c>
      <c r="G144" s="45">
        <f t="shared" si="103"/>
        <v>-4198900.3544994704</v>
      </c>
      <c r="H144" s="45">
        <f t="shared" ref="H144:M144" si="104">H103-H102</f>
        <v>-580604.47368188202</v>
      </c>
      <c r="I144" s="45">
        <f t="shared" si="104"/>
        <v>-3207200.747276403</v>
      </c>
      <c r="J144" s="45">
        <f t="shared" si="104"/>
        <v>-2059705.6119047627</v>
      </c>
      <c r="K144" s="45">
        <f t="shared" si="104"/>
        <v>-1686674.4321533944</v>
      </c>
      <c r="L144" s="45">
        <f t="shared" si="104"/>
        <v>-2691562.232177265</v>
      </c>
      <c r="M144" s="45">
        <f t="shared" si="104"/>
        <v>1835364.9340186249</v>
      </c>
      <c r="N144" s="45">
        <f>O103-O102</f>
        <v>-2304348.8046836257</v>
      </c>
    </row>
    <row r="145" spans="1:16" x14ac:dyDescent="0.2">
      <c r="A145" s="8" t="s">
        <v>53</v>
      </c>
      <c r="B145" s="29">
        <f t="shared" ref="B145:M145" si="105">(B144/B102)*100</f>
        <v>33.838363631319169</v>
      </c>
      <c r="C145" s="29">
        <f t="shared" si="105"/>
        <v>2.1568733607423094</v>
      </c>
      <c r="D145" s="29">
        <f t="shared" si="105"/>
        <v>26.919839891452391</v>
      </c>
      <c r="E145" s="29">
        <f t="shared" si="105"/>
        <v>-5.828889876720039</v>
      </c>
      <c r="F145" s="29">
        <f t="shared" si="105"/>
        <v>23.906687483879825</v>
      </c>
      <c r="G145" s="29">
        <f t="shared" si="105"/>
        <v>-13.684623267578294</v>
      </c>
      <c r="H145" s="29">
        <f t="shared" si="105"/>
        <v>-2.4287802566747962</v>
      </c>
      <c r="I145" s="29">
        <f t="shared" si="105"/>
        <v>-12.250853889645937</v>
      </c>
      <c r="J145" s="29">
        <f t="shared" si="105"/>
        <v>-9.5149084529530672</v>
      </c>
      <c r="K145" s="29">
        <f t="shared" si="105"/>
        <v>-10.238364346884204</v>
      </c>
      <c r="L145" s="29">
        <f t="shared" si="105"/>
        <v>-18.013505837499242</v>
      </c>
      <c r="M145" s="29">
        <f t="shared" si="105"/>
        <v>15.851865087455499</v>
      </c>
      <c r="N145" s="29">
        <f>(N144/O102)*100</f>
        <v>-1.0540698411904015</v>
      </c>
    </row>
    <row r="146" spans="1:16" s="76" customFormat="1" x14ac:dyDescent="0.2">
      <c r="A146" s="72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4"/>
      <c r="N146" s="74"/>
      <c r="O146" s="75"/>
      <c r="P146" s="84"/>
    </row>
    <row r="147" spans="1:16" x14ac:dyDescent="0.2">
      <c r="A147" s="8"/>
      <c r="B147" s="18" t="s">
        <v>23</v>
      </c>
      <c r="C147" s="4" t="s">
        <v>24</v>
      </c>
      <c r="D147" s="4" t="s">
        <v>25</v>
      </c>
      <c r="E147" s="18" t="s">
        <v>26</v>
      </c>
      <c r="F147" s="18" t="s">
        <v>27</v>
      </c>
      <c r="G147" s="18" t="s">
        <v>28</v>
      </c>
      <c r="H147" s="18" t="s">
        <v>29</v>
      </c>
      <c r="I147" s="18" t="s">
        <v>30</v>
      </c>
      <c r="J147" s="18" t="s">
        <v>31</v>
      </c>
      <c r="K147" s="18" t="s">
        <v>32</v>
      </c>
      <c r="L147" s="18" t="s">
        <v>33</v>
      </c>
      <c r="M147" s="18" t="s">
        <v>34</v>
      </c>
      <c r="N147" s="18"/>
    </row>
    <row r="148" spans="1:16" x14ac:dyDescent="0.2">
      <c r="A148" s="8" t="s">
        <v>56</v>
      </c>
      <c r="B148" s="45">
        <f>B104-M103</f>
        <v>-2615746</v>
      </c>
      <c r="C148" s="45">
        <f t="shared" ref="C148:J148" si="106">C104-B104</f>
        <v>3391981</v>
      </c>
      <c r="D148" s="45">
        <f t="shared" si="106"/>
        <v>4012828</v>
      </c>
      <c r="E148" s="45">
        <f t="shared" si="106"/>
        <v>3246333</v>
      </c>
      <c r="F148" s="45">
        <f t="shared" si="106"/>
        <v>1726677</v>
      </c>
      <c r="G148" s="45">
        <f t="shared" si="106"/>
        <v>4943221</v>
      </c>
      <c r="H148" s="45">
        <f t="shared" si="106"/>
        <v>-5789638</v>
      </c>
      <c r="I148" s="45">
        <f t="shared" si="106"/>
        <v>-13359</v>
      </c>
      <c r="J148" s="45">
        <f t="shared" si="106"/>
        <v>-9203811</v>
      </c>
      <c r="K148" s="45">
        <f>K104-J104</f>
        <v>545210</v>
      </c>
      <c r="L148" s="45">
        <f>L104-K104</f>
        <v>-2249738</v>
      </c>
      <c r="M148" s="45">
        <f>M104-L104</f>
        <v>-1048901</v>
      </c>
      <c r="N148" s="27"/>
    </row>
    <row r="149" spans="1:16" x14ac:dyDescent="0.2">
      <c r="A149" s="8" t="s">
        <v>57</v>
      </c>
      <c r="B149" s="29">
        <f>(B148/M103)*100</f>
        <v>-19.50071241170896</v>
      </c>
      <c r="C149" s="29">
        <f t="shared" ref="C149:J149" si="107">(C148/B104)*100</f>
        <v>31.413496728884631</v>
      </c>
      <c r="D149" s="29">
        <f t="shared" si="107"/>
        <v>28.279611865599207</v>
      </c>
      <c r="E149" s="29">
        <f t="shared" si="107"/>
        <v>17.8343928399456</v>
      </c>
      <c r="F149" s="29">
        <f t="shared" si="107"/>
        <v>8.0501560260092457</v>
      </c>
      <c r="G149" s="29">
        <f t="shared" si="107"/>
        <v>21.329359912649757</v>
      </c>
      <c r="H149" s="29">
        <f t="shared" si="107"/>
        <v>-20.589855515613241</v>
      </c>
      <c r="I149" s="29">
        <f t="shared" si="107"/>
        <v>-5.9827361852938347E-2</v>
      </c>
      <c r="J149" s="29">
        <f t="shared" si="107"/>
        <v>-41.24330874741311</v>
      </c>
      <c r="K149" s="29">
        <f>(K148/J104)*100</f>
        <v>4.1580747155408933</v>
      </c>
      <c r="L149" s="29">
        <f>(L148/K104)*100</f>
        <v>-16.472801920849879</v>
      </c>
      <c r="M149" s="29">
        <f>(M148/L104)*100</f>
        <v>-9.1947964286810056</v>
      </c>
      <c r="N149" s="27"/>
    </row>
    <row r="150" spans="1:16" x14ac:dyDescent="0.2">
      <c r="A150" s="8"/>
      <c r="B150" s="21" t="s">
        <v>6</v>
      </c>
      <c r="C150" s="18" t="s">
        <v>7</v>
      </c>
      <c r="D150" s="18" t="s">
        <v>8</v>
      </c>
      <c r="E150" s="18" t="s">
        <v>9</v>
      </c>
      <c r="F150" s="18" t="s">
        <v>10</v>
      </c>
      <c r="G150" s="18" t="s">
        <v>11</v>
      </c>
      <c r="H150" s="18" t="s">
        <v>12</v>
      </c>
      <c r="I150" s="18" t="s">
        <v>13</v>
      </c>
      <c r="J150" s="18" t="s">
        <v>14</v>
      </c>
      <c r="K150" s="18" t="s">
        <v>15</v>
      </c>
      <c r="L150" s="18" t="s">
        <v>16</v>
      </c>
      <c r="M150" s="18" t="s">
        <v>17</v>
      </c>
      <c r="N150" s="18" t="s">
        <v>39</v>
      </c>
    </row>
    <row r="151" spans="1:16" x14ac:dyDescent="0.2">
      <c r="A151" s="8" t="s">
        <v>58</v>
      </c>
      <c r="B151" s="45">
        <f t="shared" ref="B151:M151" si="108">B104-B103</f>
        <v>1432479</v>
      </c>
      <c r="C151" s="45">
        <f t="shared" si="108"/>
        <v>2691532</v>
      </c>
      <c r="D151" s="45">
        <f t="shared" si="108"/>
        <v>-815076</v>
      </c>
      <c r="E151" s="45">
        <f t="shared" si="108"/>
        <v>2718375</v>
      </c>
      <c r="F151" s="45">
        <f t="shared" si="108"/>
        <v>-1702415</v>
      </c>
      <c r="G151" s="45">
        <f t="shared" si="108"/>
        <v>1634440</v>
      </c>
      <c r="H151" s="45">
        <f t="shared" si="108"/>
        <v>-995335</v>
      </c>
      <c r="I151" s="45">
        <f t="shared" si="108"/>
        <v>-656316</v>
      </c>
      <c r="J151" s="45">
        <f t="shared" si="108"/>
        <v>-6475357</v>
      </c>
      <c r="K151" s="45">
        <f t="shared" si="108"/>
        <v>-1130099</v>
      </c>
      <c r="L151" s="45">
        <f t="shared" si="108"/>
        <v>-842800</v>
      </c>
      <c r="M151" s="45">
        <f t="shared" si="108"/>
        <v>-3054943</v>
      </c>
      <c r="N151" s="45">
        <f>O104-O103</f>
        <v>-7195515</v>
      </c>
    </row>
    <row r="152" spans="1:16" x14ac:dyDescent="0.2">
      <c r="A152" s="8" t="s">
        <v>59</v>
      </c>
      <c r="B152" s="29">
        <f t="shared" ref="B152:M152" si="109">(B151/B103)*100</f>
        <v>15.295492424375896</v>
      </c>
      <c r="C152" s="29">
        <f t="shared" si="109"/>
        <v>23.408096591712074</v>
      </c>
      <c r="D152" s="29">
        <f t="shared" si="109"/>
        <v>-4.2858740614219437</v>
      </c>
      <c r="E152" s="29">
        <f t="shared" si="109"/>
        <v>14.513006061253842</v>
      </c>
      <c r="F152" s="29">
        <f t="shared" si="109"/>
        <v>-6.8430320989401103</v>
      </c>
      <c r="G152" s="29">
        <f t="shared" si="109"/>
        <v>6.1713203289206051</v>
      </c>
      <c r="H152" s="29">
        <f t="shared" si="109"/>
        <v>-4.2673217351838613</v>
      </c>
      <c r="I152" s="29">
        <f t="shared" si="109"/>
        <v>-2.8570004490208927</v>
      </c>
      <c r="J152" s="29">
        <f t="shared" si="109"/>
        <v>-33.05872872073347</v>
      </c>
      <c r="K152" s="29">
        <f t="shared" si="109"/>
        <v>-7.6423170638598963</v>
      </c>
      <c r="L152" s="29">
        <f t="shared" si="109"/>
        <v>-6.8798034341875951</v>
      </c>
      <c r="M152" s="29">
        <f t="shared" si="109"/>
        <v>-22.774980780688722</v>
      </c>
      <c r="N152" s="29">
        <f>(N151/O103)*100</f>
        <v>-3.32648153379664</v>
      </c>
    </row>
    <row r="153" spans="1:16" s="76" customFormat="1" x14ac:dyDescent="0.2">
      <c r="A153" s="72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4"/>
      <c r="O153" s="75"/>
    </row>
    <row r="154" spans="1:16" s="3" customFormat="1" x14ac:dyDescent="0.2">
      <c r="A154" s="8"/>
      <c r="B154" s="18" t="s">
        <v>23</v>
      </c>
      <c r="C154" s="4" t="s">
        <v>24</v>
      </c>
      <c r="D154" s="4" t="s">
        <v>25</v>
      </c>
      <c r="E154" s="18" t="s">
        <v>26</v>
      </c>
      <c r="F154" s="18" t="s">
        <v>27</v>
      </c>
      <c r="G154" s="18" t="s">
        <v>28</v>
      </c>
      <c r="H154" s="18" t="s">
        <v>29</v>
      </c>
      <c r="I154" s="18" t="s">
        <v>30</v>
      </c>
      <c r="J154" s="18" t="s">
        <v>31</v>
      </c>
      <c r="K154" s="18" t="s">
        <v>32</v>
      </c>
      <c r="L154" s="18" t="s">
        <v>33</v>
      </c>
      <c r="M154" s="18" t="s">
        <v>34</v>
      </c>
      <c r="N154" s="27"/>
      <c r="O154" s="42"/>
    </row>
    <row r="155" spans="1:16" s="3" customFormat="1" x14ac:dyDescent="0.2">
      <c r="A155" s="8" t="s">
        <v>61</v>
      </c>
      <c r="B155" s="45">
        <f>B105-M104</f>
        <v>-2154270</v>
      </c>
      <c r="C155" s="45">
        <f t="shared" ref="C155:M155" si="110">C105-B105</f>
        <v>113758</v>
      </c>
      <c r="D155" s="45">
        <f t="shared" si="110"/>
        <v>4268079</v>
      </c>
      <c r="E155" s="45">
        <f t="shared" si="110"/>
        <v>1946161</v>
      </c>
      <c r="F155" s="45">
        <f t="shared" si="110"/>
        <v>6412291</v>
      </c>
      <c r="G155" s="45">
        <f t="shared" si="110"/>
        <v>-1320331</v>
      </c>
      <c r="H155" s="45">
        <f t="shared" si="110"/>
        <v>-1321031</v>
      </c>
      <c r="I155" s="45">
        <f t="shared" si="110"/>
        <v>-1106341</v>
      </c>
      <c r="J155" s="45">
        <f t="shared" si="110"/>
        <v>-5283532</v>
      </c>
      <c r="K155" s="45">
        <f t="shared" si="110"/>
        <v>2967382</v>
      </c>
      <c r="L155" s="45">
        <f t="shared" si="110"/>
        <v>-7879067</v>
      </c>
      <c r="M155" s="45">
        <f t="shared" si="110"/>
        <v>-246307</v>
      </c>
      <c r="N155" s="27"/>
      <c r="O155" s="42"/>
    </row>
    <row r="156" spans="1:16" s="3" customFormat="1" x14ac:dyDescent="0.2">
      <c r="A156" s="8" t="s">
        <v>62</v>
      </c>
      <c r="B156" s="29">
        <f>(B155/M104)*100</f>
        <v>-20.796823987375188</v>
      </c>
      <c r="C156" s="29">
        <f t="shared" ref="C156:M156" si="111">(C155/B105)*100</f>
        <v>1.3865522302175459</v>
      </c>
      <c r="D156" s="29">
        <f t="shared" si="111"/>
        <v>51.310515804199909</v>
      </c>
      <c r="E156" s="29">
        <f t="shared" si="111"/>
        <v>15.462637857160564</v>
      </c>
      <c r="F156" s="29">
        <f t="shared" si="111"/>
        <v>44.124171840573638</v>
      </c>
      <c r="G156" s="29">
        <f t="shared" si="111"/>
        <v>-6.3039003530636055</v>
      </c>
      <c r="H156" s="29">
        <f t="shared" si="111"/>
        <v>-6.7315955693178315</v>
      </c>
      <c r="I156" s="29">
        <f t="shared" si="111"/>
        <v>-6.0444872636670119</v>
      </c>
      <c r="J156" s="29">
        <f t="shared" si="111"/>
        <v>-30.723630594119367</v>
      </c>
      <c r="K156" s="29">
        <f t="shared" si="111"/>
        <v>24.907866607383447</v>
      </c>
      <c r="L156" s="29">
        <f t="shared" si="111"/>
        <v>-52.947819054265508</v>
      </c>
      <c r="M156" s="29">
        <f t="shared" si="111"/>
        <v>-3.5177929854087866</v>
      </c>
      <c r="N156" s="27"/>
      <c r="O156" s="42"/>
    </row>
    <row r="157" spans="1:16" s="3" customFormat="1" x14ac:dyDescent="0.2">
      <c r="A157" s="8"/>
      <c r="B157" s="21" t="s">
        <v>6</v>
      </c>
      <c r="C157" s="18" t="s">
        <v>7</v>
      </c>
      <c r="D157" s="18" t="s">
        <v>8</v>
      </c>
      <c r="E157" s="18" t="s">
        <v>9</v>
      </c>
      <c r="F157" s="18" t="s">
        <v>10</v>
      </c>
      <c r="G157" s="18" t="s">
        <v>11</v>
      </c>
      <c r="H157" s="18" t="s">
        <v>12</v>
      </c>
      <c r="I157" s="18" t="s">
        <v>13</v>
      </c>
      <c r="J157" s="18" t="s">
        <v>14</v>
      </c>
      <c r="K157" s="18" t="s">
        <v>15</v>
      </c>
      <c r="L157" s="18" t="s">
        <v>16</v>
      </c>
      <c r="M157" s="18" t="s">
        <v>17</v>
      </c>
      <c r="N157" s="18" t="s">
        <v>39</v>
      </c>
      <c r="O157" s="42"/>
    </row>
    <row r="158" spans="1:16" s="3" customFormat="1" x14ac:dyDescent="0.2">
      <c r="A158" s="8" t="s">
        <v>63</v>
      </c>
      <c r="B158" s="45">
        <f t="shared" ref="B158:M158" si="112">B105-B104</f>
        <v>-2593467</v>
      </c>
      <c r="C158" s="45">
        <f t="shared" si="112"/>
        <v>-5871690</v>
      </c>
      <c r="D158" s="45">
        <f t="shared" si="112"/>
        <v>-5616439</v>
      </c>
      <c r="E158" s="45">
        <f t="shared" si="112"/>
        <v>-6916611</v>
      </c>
      <c r="F158" s="45">
        <f t="shared" si="112"/>
        <v>-2230997</v>
      </c>
      <c r="G158" s="45">
        <f t="shared" si="112"/>
        <v>-8494549</v>
      </c>
      <c r="H158" s="45">
        <f t="shared" si="112"/>
        <v>-4025942</v>
      </c>
      <c r="I158" s="45">
        <f t="shared" si="112"/>
        <v>-5118924</v>
      </c>
      <c r="J158" s="45">
        <f t="shared" si="112"/>
        <v>-1198645</v>
      </c>
      <c r="K158" s="45">
        <f t="shared" si="112"/>
        <v>1223527</v>
      </c>
      <c r="L158" s="45">
        <f t="shared" si="112"/>
        <v>-4405802</v>
      </c>
      <c r="M158" s="45">
        <f t="shared" si="112"/>
        <v>-3603208</v>
      </c>
      <c r="N158" s="45">
        <f>O105-O104</f>
        <v>-48852747</v>
      </c>
      <c r="O158" s="42"/>
    </row>
    <row r="159" spans="1:16" s="3" customFormat="1" x14ac:dyDescent="0.2">
      <c r="A159" s="8" t="s">
        <v>64</v>
      </c>
      <c r="B159" s="29">
        <f t="shared" ref="B159:M159" si="113">(B158/B104)*100</f>
        <v>-24.018373664525313</v>
      </c>
      <c r="C159" s="29">
        <f t="shared" si="113"/>
        <v>-41.379574254147002</v>
      </c>
      <c r="D159" s="29">
        <f t="shared" si="113"/>
        <v>-30.855053836926537</v>
      </c>
      <c r="E159" s="29">
        <f t="shared" si="113"/>
        <v>-32.246794114482228</v>
      </c>
      <c r="F159" s="29">
        <f t="shared" si="113"/>
        <v>-9.6264637929483357</v>
      </c>
      <c r="G159" s="29">
        <f t="shared" si="113"/>
        <v>-30.209408011398459</v>
      </c>
      <c r="H159" s="29">
        <f t="shared" si="113"/>
        <v>-18.029904097083786</v>
      </c>
      <c r="I159" s="29">
        <f t="shared" si="113"/>
        <v>-22.938472224879771</v>
      </c>
      <c r="J159" s="29">
        <f t="shared" si="113"/>
        <v>-9.141533477759971</v>
      </c>
      <c r="K159" s="29">
        <f t="shared" si="113"/>
        <v>8.9587844965999093</v>
      </c>
      <c r="L159" s="29">
        <f t="shared" si="113"/>
        <v>-38.621807487146668</v>
      </c>
      <c r="M159" s="29">
        <f t="shared" si="113"/>
        <v>-34.784536091530853</v>
      </c>
      <c r="N159" s="27">
        <f>(N158/O104)*100</f>
        <v>-23.361713740758063</v>
      </c>
      <c r="O159" s="42"/>
    </row>
    <row r="160" spans="1:16" s="76" customFormat="1" x14ac:dyDescent="0.2">
      <c r="A160" s="72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4"/>
      <c r="O160" s="75"/>
    </row>
    <row r="161" spans="1:15" s="3" customFormat="1" x14ac:dyDescent="0.2">
      <c r="A161" s="8"/>
      <c r="B161" s="18" t="s">
        <v>23</v>
      </c>
      <c r="C161" s="4" t="s">
        <v>24</v>
      </c>
      <c r="D161" s="4" t="s">
        <v>25</v>
      </c>
      <c r="E161" s="18" t="s">
        <v>26</v>
      </c>
      <c r="F161" s="18" t="s">
        <v>27</v>
      </c>
      <c r="G161" s="18" t="s">
        <v>28</v>
      </c>
      <c r="H161" s="18" t="s">
        <v>29</v>
      </c>
      <c r="I161" s="18" t="s">
        <v>30</v>
      </c>
      <c r="J161" s="18" t="s">
        <v>31</v>
      </c>
      <c r="K161" s="18" t="s">
        <v>32</v>
      </c>
      <c r="L161" s="18" t="s">
        <v>33</v>
      </c>
      <c r="M161" s="18" t="s">
        <v>34</v>
      </c>
      <c r="N161" s="27"/>
      <c r="O161" s="42"/>
    </row>
    <row r="162" spans="1:15" s="3" customFormat="1" x14ac:dyDescent="0.2">
      <c r="A162" s="8" t="s">
        <v>66</v>
      </c>
      <c r="B162" s="45">
        <f>B106-M105</f>
        <v>-2787617</v>
      </c>
      <c r="C162" s="45">
        <f>C106-B106</f>
        <v>2189537</v>
      </c>
      <c r="D162" s="45">
        <f t="shared" ref="D162:M162" si="114">D106-C106</f>
        <v>4943699</v>
      </c>
      <c r="E162" s="45">
        <f t="shared" si="114"/>
        <v>4528178.4358213898</v>
      </c>
      <c r="F162" s="45">
        <f t="shared" si="114"/>
        <v>3751999.5641786102</v>
      </c>
      <c r="G162" s="45">
        <f t="shared" si="114"/>
        <v>-231494</v>
      </c>
      <c r="H162" s="45">
        <f t="shared" si="114"/>
        <v>981930</v>
      </c>
      <c r="I162" s="45">
        <f t="shared" si="114"/>
        <v>-1228353</v>
      </c>
      <c r="J162" s="45">
        <f t="shared" si="114"/>
        <v>-4373795</v>
      </c>
      <c r="K162" s="45">
        <f t="shared" si="114"/>
        <v>2702898</v>
      </c>
      <c r="L162" s="45">
        <f t="shared" si="114"/>
        <v>-4148226</v>
      </c>
      <c r="M162" s="45">
        <f t="shared" si="114"/>
        <v>-4832158</v>
      </c>
      <c r="N162" s="27"/>
      <c r="O162" s="42"/>
    </row>
    <row r="163" spans="1:15" s="3" customFormat="1" x14ac:dyDescent="0.2">
      <c r="A163" s="8" t="s">
        <v>67</v>
      </c>
      <c r="B163" s="29">
        <f>(B162/M105)*100</f>
        <v>-41.264767170640667</v>
      </c>
      <c r="C163" s="29">
        <f>(C162/B106)*100</f>
        <v>55.182311513817147</v>
      </c>
      <c r="D163" s="29">
        <f t="shared" ref="D163:M163" si="115">(D162/C106)*100</f>
        <v>80.2892505409379</v>
      </c>
      <c r="E163" s="29">
        <f t="shared" si="115"/>
        <v>40.790505013227474</v>
      </c>
      <c r="F163" s="29">
        <f t="shared" si="115"/>
        <v>24.006285268380225</v>
      </c>
      <c r="G163" s="29">
        <f t="shared" si="115"/>
        <v>-1.1944231839060022</v>
      </c>
      <c r="H163" s="29">
        <f t="shared" si="115"/>
        <v>5.1276403486124931</v>
      </c>
      <c r="I163" s="29">
        <f t="shared" si="115"/>
        <v>-6.1015939360035336</v>
      </c>
      <c r="J163" s="29">
        <f t="shared" si="115"/>
        <v>-23.137706861138316</v>
      </c>
      <c r="K163" s="29">
        <f t="shared" si="115"/>
        <v>18.602795438750032</v>
      </c>
      <c r="L163" s="29">
        <f t="shared" si="115"/>
        <v>-24.072214100581554</v>
      </c>
      <c r="M163" s="29">
        <f t="shared" si="115"/>
        <v>-36.931250963949033</v>
      </c>
      <c r="N163" s="27"/>
      <c r="O163" s="42"/>
    </row>
    <row r="164" spans="1:15" s="3" customFormat="1" x14ac:dyDescent="0.2">
      <c r="A164" s="8"/>
      <c r="B164" s="21" t="s">
        <v>6</v>
      </c>
      <c r="C164" s="18" t="s">
        <v>7</v>
      </c>
      <c r="D164" s="18" t="s">
        <v>8</v>
      </c>
      <c r="E164" s="18" t="s">
        <v>9</v>
      </c>
      <c r="F164" s="18" t="s">
        <v>10</v>
      </c>
      <c r="G164" s="18" t="s">
        <v>11</v>
      </c>
      <c r="H164" s="18" t="s">
        <v>12</v>
      </c>
      <c r="I164" s="18" t="s">
        <v>13</v>
      </c>
      <c r="J164" s="18" t="s">
        <v>14</v>
      </c>
      <c r="K164" s="18" t="s">
        <v>15</v>
      </c>
      <c r="L164" s="18" t="s">
        <v>16</v>
      </c>
      <c r="M164" s="18" t="s">
        <v>17</v>
      </c>
      <c r="N164" s="18" t="s">
        <v>39</v>
      </c>
      <c r="O164" s="42"/>
    </row>
    <row r="165" spans="1:15" s="3" customFormat="1" x14ac:dyDescent="0.2">
      <c r="A165" s="8" t="s">
        <v>68</v>
      </c>
      <c r="B165" s="45">
        <f>B106-B105</f>
        <v>-4236555</v>
      </c>
      <c r="C165" s="45">
        <f t="shared" ref="C165:M165" si="116">C106-C105</f>
        <v>-2160776</v>
      </c>
      <c r="D165" s="45">
        <f t="shared" si="116"/>
        <v>-1485156</v>
      </c>
      <c r="E165" s="45">
        <f t="shared" si="116"/>
        <v>1096861.4358213898</v>
      </c>
      <c r="F165" s="45">
        <f t="shared" si="116"/>
        <v>-1563430</v>
      </c>
      <c r="G165" s="45">
        <f t="shared" si="116"/>
        <v>-474593</v>
      </c>
      <c r="H165" s="45">
        <f t="shared" si="116"/>
        <v>1828368</v>
      </c>
      <c r="I165" s="45">
        <f t="shared" si="116"/>
        <v>1706356</v>
      </c>
      <c r="J165" s="45">
        <f t="shared" si="116"/>
        <v>2616093</v>
      </c>
      <c r="K165" s="45">
        <f t="shared" si="116"/>
        <v>2351609</v>
      </c>
      <c r="L165" s="45">
        <f t="shared" si="116"/>
        <v>6082450</v>
      </c>
      <c r="M165" s="45">
        <f t="shared" si="116"/>
        <v>1496599</v>
      </c>
      <c r="N165" s="45">
        <f>O106-O105</f>
        <v>7257826.4358213842</v>
      </c>
      <c r="O165" s="42"/>
    </row>
    <row r="166" spans="1:15" s="3" customFormat="1" x14ac:dyDescent="0.2">
      <c r="A166" s="8" t="s">
        <v>69</v>
      </c>
      <c r="B166" s="29">
        <f>(B165/B105)*100</f>
        <v>-51.637729071267913</v>
      </c>
      <c r="C166" s="29">
        <f t="shared" ref="C166:M166" si="117">(C165/C105)*100</f>
        <v>-25.97668203829776</v>
      </c>
      <c r="D166" s="29">
        <f t="shared" si="117"/>
        <v>-11.799861054347073</v>
      </c>
      <c r="E166" s="29">
        <f t="shared" si="117"/>
        <v>7.5477083743519024</v>
      </c>
      <c r="F166" s="29">
        <f t="shared" si="117"/>
        <v>-7.4645728449837456</v>
      </c>
      <c r="G166" s="29">
        <f t="shared" si="117"/>
        <v>-2.4183899817863912</v>
      </c>
      <c r="H166" s="29">
        <f t="shared" si="117"/>
        <v>9.9892773469448635</v>
      </c>
      <c r="I166" s="29">
        <f t="shared" si="117"/>
        <v>9.9224252651557983</v>
      </c>
      <c r="J166" s="29">
        <f t="shared" si="117"/>
        <v>21.95918674323346</v>
      </c>
      <c r="K166" s="29">
        <f t="shared" si="117"/>
        <v>15.802958372911698</v>
      </c>
      <c r="L166" s="29">
        <f t="shared" si="117"/>
        <v>86.870450064755261</v>
      </c>
      <c r="M166" s="29">
        <f t="shared" si="117"/>
        <v>22.153979288694849</v>
      </c>
      <c r="N166" s="27">
        <f>(N165/O105)*100</f>
        <v>4.5287307639753305</v>
      </c>
      <c r="O166" s="42"/>
    </row>
    <row r="167" spans="1:15" s="76" customFormat="1" x14ac:dyDescent="0.2">
      <c r="A167" s="72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4"/>
      <c r="O167" s="75"/>
    </row>
    <row r="168" spans="1:15" s="3" customFormat="1" x14ac:dyDescent="0.2">
      <c r="A168" s="8"/>
      <c r="B168" s="18" t="s">
        <v>23</v>
      </c>
      <c r="C168" s="4" t="s">
        <v>24</v>
      </c>
      <c r="D168" s="4" t="s">
        <v>25</v>
      </c>
      <c r="E168" s="18" t="s">
        <v>26</v>
      </c>
      <c r="F168" s="18" t="s">
        <v>27</v>
      </c>
      <c r="G168" s="18" t="s">
        <v>28</v>
      </c>
      <c r="H168" s="18" t="s">
        <v>29</v>
      </c>
      <c r="I168" s="18" t="s">
        <v>30</v>
      </c>
      <c r="J168" s="18" t="s">
        <v>31</v>
      </c>
      <c r="K168" s="18" t="s">
        <v>32</v>
      </c>
      <c r="L168" s="18" t="s">
        <v>33</v>
      </c>
      <c r="M168" s="18" t="s">
        <v>34</v>
      </c>
      <c r="N168" s="27"/>
      <c r="O168" s="42"/>
    </row>
    <row r="169" spans="1:15" s="3" customFormat="1" x14ac:dyDescent="0.2">
      <c r="A169" s="8" t="s">
        <v>73</v>
      </c>
      <c r="B169" s="45">
        <f>B107-M106</f>
        <v>-3245286</v>
      </c>
      <c r="C169" s="45">
        <f t="shared" ref="C169:I169" si="118">C107-B107</f>
        <v>2272918</v>
      </c>
      <c r="D169" s="45">
        <f t="shared" si="118"/>
        <v>6877722</v>
      </c>
      <c r="E169" s="45">
        <f t="shared" si="118"/>
        <v>5280074</v>
      </c>
      <c r="F169" s="45">
        <f t="shared" si="118"/>
        <v>942534</v>
      </c>
      <c r="G169" s="45">
        <f t="shared" si="118"/>
        <v>687753</v>
      </c>
      <c r="H169" s="45">
        <f t="shared" si="118"/>
        <v>-9127628</v>
      </c>
      <c r="I169" s="45">
        <f t="shared" si="118"/>
        <v>692834</v>
      </c>
      <c r="J169" s="45">
        <f>J107-I107</f>
        <v>-2590333</v>
      </c>
      <c r="K169" s="45">
        <f>K107-J107</f>
        <v>465477</v>
      </c>
      <c r="L169" s="45">
        <f>L107-K107</f>
        <v>1018397</v>
      </c>
      <c r="M169" s="45">
        <f>M107-L107</f>
        <v>-965677</v>
      </c>
      <c r="N169" s="27"/>
      <c r="O169" s="42"/>
    </row>
    <row r="170" spans="1:15" s="3" customFormat="1" x14ac:dyDescent="0.2">
      <c r="A170" s="8" t="s">
        <v>74</v>
      </c>
      <c r="B170" s="29">
        <f>(B169/M106)*100</f>
        <v>-39.327075486788722</v>
      </c>
      <c r="C170" s="29">
        <f t="shared" ref="C170:I170" si="119">(C169/B107)*100</f>
        <v>45.397037681499832</v>
      </c>
      <c r="D170" s="29">
        <f t="shared" si="119"/>
        <v>94.47846001852831</v>
      </c>
      <c r="E170" s="29">
        <f t="shared" si="119"/>
        <v>37.295522043110473</v>
      </c>
      <c r="F170" s="29">
        <f t="shared" si="119"/>
        <v>4.849057500699165</v>
      </c>
      <c r="G170" s="29">
        <f t="shared" si="119"/>
        <v>3.3746463812908365</v>
      </c>
      <c r="H170" s="29">
        <f t="shared" si="119"/>
        <v>-43.325109865764055</v>
      </c>
      <c r="I170" s="29">
        <f t="shared" si="119"/>
        <v>5.802568096637498</v>
      </c>
      <c r="J170" s="29">
        <f>(J169/I107)*100</f>
        <v>-20.504559461554582</v>
      </c>
      <c r="K170" s="29">
        <f>(K169/J107)*100</f>
        <v>4.6350118713946191</v>
      </c>
      <c r="L170" s="29">
        <f>(L169/K107)*100</f>
        <v>9.6915381032070016</v>
      </c>
      <c r="M170" s="29">
        <f>(M169/L107)*100</f>
        <v>-8.3778842878784907</v>
      </c>
      <c r="N170" s="27"/>
      <c r="O170" s="42"/>
    </row>
    <row r="171" spans="1:15" s="3" customFormat="1" x14ac:dyDescent="0.2">
      <c r="A171" s="8"/>
      <c r="B171" s="21" t="s">
        <v>6</v>
      </c>
      <c r="C171" s="18" t="s">
        <v>7</v>
      </c>
      <c r="D171" s="18" t="s">
        <v>8</v>
      </c>
      <c r="E171" s="18" t="s">
        <v>9</v>
      </c>
      <c r="F171" s="18" t="s">
        <v>10</v>
      </c>
      <c r="G171" s="18" t="s">
        <v>11</v>
      </c>
      <c r="H171" s="18" t="s">
        <v>12</v>
      </c>
      <c r="I171" s="18" t="s">
        <v>13</v>
      </c>
      <c r="J171" s="18" t="s">
        <v>14</v>
      </c>
      <c r="K171" s="18" t="s">
        <v>15</v>
      </c>
      <c r="L171" s="18" t="s">
        <v>16</v>
      </c>
      <c r="M171" s="18" t="s">
        <v>17</v>
      </c>
      <c r="N171" s="18" t="s">
        <v>39</v>
      </c>
      <c r="O171" s="42"/>
    </row>
    <row r="172" spans="1:15" s="3" customFormat="1" x14ac:dyDescent="0.2">
      <c r="A172" s="8" t="s">
        <v>71</v>
      </c>
      <c r="B172" s="45">
        <f t="shared" ref="B172:G172" si="120">B107-B106</f>
        <v>1038930</v>
      </c>
      <c r="C172" s="45">
        <f t="shared" si="120"/>
        <v>1122311</v>
      </c>
      <c r="D172" s="45">
        <f t="shared" si="120"/>
        <v>3056334</v>
      </c>
      <c r="E172" s="45">
        <f t="shared" si="120"/>
        <v>3808229.5641786102</v>
      </c>
      <c r="F172" s="45">
        <f t="shared" si="120"/>
        <v>998764</v>
      </c>
      <c r="G172" s="45">
        <f t="shared" si="120"/>
        <v>1918011</v>
      </c>
      <c r="H172" s="45">
        <f t="shared" ref="H172:M172" si="121">H107-H106</f>
        <v>-8191547</v>
      </c>
      <c r="I172" s="45">
        <f t="shared" si="121"/>
        <v>-6270360</v>
      </c>
      <c r="J172" s="45">
        <f t="shared" si="121"/>
        <v>-4486898</v>
      </c>
      <c r="K172" s="45">
        <f t="shared" si="121"/>
        <v>-6724319</v>
      </c>
      <c r="L172" s="45">
        <f t="shared" si="121"/>
        <v>-1557696</v>
      </c>
      <c r="M172" s="45">
        <f t="shared" si="121"/>
        <v>2308785</v>
      </c>
      <c r="N172" s="45">
        <f>O107-O106</f>
        <v>-12979455.435821384</v>
      </c>
      <c r="O172" s="42"/>
    </row>
    <row r="173" spans="1:15" s="3" customFormat="1" x14ac:dyDescent="0.2">
      <c r="A173" s="8" t="s">
        <v>72</v>
      </c>
      <c r="B173" s="29">
        <f t="shared" ref="B173:H173" si="122">(B172/B106)*100</f>
        <v>26.183873075015423</v>
      </c>
      <c r="C173" s="29">
        <f t="shared" si="122"/>
        <v>18.227143089385208</v>
      </c>
      <c r="D173" s="29">
        <f t="shared" si="122"/>
        <v>27.531911367022609</v>
      </c>
      <c r="E173" s="29">
        <f t="shared" si="122"/>
        <v>24.366059676013059</v>
      </c>
      <c r="F173" s="29">
        <f t="shared" si="122"/>
        <v>5.1532518201365676</v>
      </c>
      <c r="G173" s="29">
        <f t="shared" si="122"/>
        <v>10.015857131040498</v>
      </c>
      <c r="H173" s="29">
        <f t="shared" si="122"/>
        <v>-40.689845265724053</v>
      </c>
      <c r="I173" s="29">
        <f>(I172/I106)*100</f>
        <v>-33.170679374275032</v>
      </c>
      <c r="J173" s="29">
        <f>(J172/J106)*100</f>
        <v>-30.881241411454162</v>
      </c>
      <c r="K173" s="29">
        <f>(K172/K106)*100</f>
        <v>-39.021318184835749</v>
      </c>
      <c r="L173" s="29">
        <f>(L172/L106)*100</f>
        <v>-11.905169885078168</v>
      </c>
      <c r="M173" s="29">
        <f>(M172/M106)*100</f>
        <v>27.978354443264937</v>
      </c>
      <c r="N173" s="27">
        <f>(N172/O106)*100</f>
        <v>-7.748019743960934</v>
      </c>
      <c r="O173" s="42"/>
    </row>
    <row r="174" spans="1:15" s="76" customFormat="1" x14ac:dyDescent="0.2">
      <c r="O174" s="75"/>
    </row>
    <row r="175" spans="1:15" x14ac:dyDescent="0.2">
      <c r="A175" s="8"/>
      <c r="B175" s="18" t="s">
        <v>23</v>
      </c>
      <c r="C175" s="4" t="s">
        <v>24</v>
      </c>
      <c r="D175" s="4" t="s">
        <v>25</v>
      </c>
      <c r="E175" s="18" t="s">
        <v>26</v>
      </c>
      <c r="F175" s="18" t="s">
        <v>27</v>
      </c>
      <c r="G175" s="18" t="s">
        <v>28</v>
      </c>
      <c r="H175" s="18" t="s">
        <v>29</v>
      </c>
      <c r="I175" s="18" t="s">
        <v>30</v>
      </c>
      <c r="J175" s="18" t="s">
        <v>31</v>
      </c>
      <c r="K175" s="18" t="s">
        <v>32</v>
      </c>
      <c r="L175" s="18" t="s">
        <v>33</v>
      </c>
      <c r="M175" s="18" t="s">
        <v>34</v>
      </c>
      <c r="N175" s="27"/>
    </row>
    <row r="176" spans="1:15" x14ac:dyDescent="0.2">
      <c r="A176" s="8" t="s">
        <v>76</v>
      </c>
      <c r="B176" s="45">
        <f>B108-M107</f>
        <v>-5317851</v>
      </c>
      <c r="C176" s="45">
        <f t="shared" ref="C176:M176" si="123">C108-B108</f>
        <v>-342948</v>
      </c>
      <c r="D176" s="45">
        <f t="shared" si="123"/>
        <v>576775</v>
      </c>
      <c r="E176" s="45">
        <f t="shared" si="123"/>
        <v>965671</v>
      </c>
      <c r="F176" s="45">
        <f t="shared" si="123"/>
        <v>3507526</v>
      </c>
      <c r="G176" s="45">
        <f t="shared" si="123"/>
        <v>1616486</v>
      </c>
      <c r="H176" s="45">
        <f t="shared" si="123"/>
        <v>4308152</v>
      </c>
      <c r="I176" s="45">
        <f t="shared" si="123"/>
        <v>-1082752</v>
      </c>
      <c r="J176" s="45">
        <f t="shared" si="123"/>
        <v>-2070433</v>
      </c>
      <c r="K176" s="45">
        <f t="shared" si="123"/>
        <v>-2642535</v>
      </c>
      <c r="L176" s="45">
        <f t="shared" si="123"/>
        <v>-249241</v>
      </c>
      <c r="M176" s="45">
        <f t="shared" si="123"/>
        <v>303165</v>
      </c>
      <c r="N176" s="27"/>
    </row>
    <row r="177" spans="1:15" x14ac:dyDescent="0.2">
      <c r="A177" s="8" t="s">
        <v>77</v>
      </c>
      <c r="B177" s="29">
        <f>(B176/M107)*100</f>
        <v>-50.35450355440981</v>
      </c>
      <c r="C177" s="29">
        <f t="shared" ref="C177:M177" si="124">(C176/B108)*100</f>
        <v>-6.5410967134302016</v>
      </c>
      <c r="D177" s="29">
        <f t="shared" si="124"/>
        <v>11.770855909744151</v>
      </c>
      <c r="E177" s="29">
        <f t="shared" si="124"/>
        <v>17.63202643294872</v>
      </c>
      <c r="F177" s="29">
        <f t="shared" si="124"/>
        <v>54.443791141040279</v>
      </c>
      <c r="G177" s="29">
        <f t="shared" si="124"/>
        <v>16.246093717807781</v>
      </c>
      <c r="H177" s="29">
        <f t="shared" si="124"/>
        <v>37.246859114662669</v>
      </c>
      <c r="I177" s="29">
        <f t="shared" si="124"/>
        <v>-6.8206414307704435</v>
      </c>
      <c r="J177" s="29">
        <f t="shared" si="124"/>
        <v>-13.997087862506222</v>
      </c>
      <c r="K177" s="29">
        <f t="shared" si="124"/>
        <v>-20.772276684475692</v>
      </c>
      <c r="L177" s="29">
        <f t="shared" si="124"/>
        <v>-2.4728949025867464</v>
      </c>
      <c r="M177" s="29">
        <f t="shared" si="124"/>
        <v>3.084181318304013</v>
      </c>
      <c r="N177" s="27"/>
    </row>
    <row r="178" spans="1:15" x14ac:dyDescent="0.2">
      <c r="A178" s="8"/>
      <c r="B178" s="21" t="s">
        <v>6</v>
      </c>
      <c r="C178" s="18" t="s">
        <v>7</v>
      </c>
      <c r="D178" s="18" t="s">
        <v>8</v>
      </c>
      <c r="E178" s="18" t="s">
        <v>9</v>
      </c>
      <c r="F178" s="18" t="s">
        <v>10</v>
      </c>
      <c r="G178" s="18" t="s">
        <v>11</v>
      </c>
      <c r="H178" s="18" t="s">
        <v>12</v>
      </c>
      <c r="I178" s="18" t="s">
        <v>13</v>
      </c>
      <c r="J178" s="18" t="s">
        <v>14</v>
      </c>
      <c r="K178" s="18" t="s">
        <v>15</v>
      </c>
      <c r="L178" s="18" t="s">
        <v>16</v>
      </c>
      <c r="M178" s="18" t="s">
        <v>17</v>
      </c>
      <c r="N178" s="18" t="s">
        <v>39</v>
      </c>
    </row>
    <row r="179" spans="1:15" x14ac:dyDescent="0.2">
      <c r="A179" s="8" t="s">
        <v>78</v>
      </c>
      <c r="B179" s="45">
        <f t="shared" ref="B179:G179" si="125">B108-B107</f>
        <v>236220</v>
      </c>
      <c r="C179" s="45">
        <f t="shared" si="125"/>
        <v>-2379646</v>
      </c>
      <c r="D179" s="45">
        <f t="shared" si="125"/>
        <v>-8680593</v>
      </c>
      <c r="E179" s="45">
        <f t="shared" si="125"/>
        <v>-12994996</v>
      </c>
      <c r="F179" s="45">
        <f t="shared" si="125"/>
        <v>-10430004</v>
      </c>
      <c r="G179" s="45">
        <f t="shared" si="125"/>
        <v>-9501271</v>
      </c>
      <c r="H179" s="45">
        <f t="shared" ref="H179:M179" si="126">H108-H107</f>
        <v>3934509</v>
      </c>
      <c r="I179" s="45">
        <f t="shared" si="126"/>
        <v>2158923</v>
      </c>
      <c r="J179" s="45">
        <f t="shared" si="126"/>
        <v>2678823</v>
      </c>
      <c r="K179" s="45">
        <f t="shared" si="126"/>
        <v>-429189</v>
      </c>
      <c r="L179" s="45">
        <f t="shared" si="126"/>
        <v>-1696827</v>
      </c>
      <c r="M179" s="45">
        <f t="shared" si="126"/>
        <v>-427985</v>
      </c>
      <c r="N179" s="45">
        <f>O108-O107</f>
        <v>-37532036</v>
      </c>
    </row>
    <row r="180" spans="1:15" x14ac:dyDescent="0.2">
      <c r="A180" s="8" t="s">
        <v>79</v>
      </c>
      <c r="B180" s="29">
        <f t="shared" ref="B180:G180" si="127">(B179/B107)*100</f>
        <v>4.7180268892779633</v>
      </c>
      <c r="C180" s="29">
        <f t="shared" si="127"/>
        <v>-32.688917852342797</v>
      </c>
      <c r="D180" s="29">
        <f t="shared" si="127"/>
        <v>-61.314907249173125</v>
      </c>
      <c r="E180" s="29">
        <f t="shared" si="127"/>
        <v>-66.855394951647</v>
      </c>
      <c r="F180" s="29">
        <f t="shared" si="127"/>
        <v>-51.177639727415134</v>
      </c>
      <c r="G180" s="29">
        <f t="shared" si="127"/>
        <v>-45.098640078166845</v>
      </c>
      <c r="H180" s="29">
        <f t="shared" ref="H180:M180" si="128">(H179/H107)*100</f>
        <v>32.951986189091627</v>
      </c>
      <c r="I180" s="29">
        <f t="shared" si="128"/>
        <v>17.089603933709601</v>
      </c>
      <c r="J180" s="29">
        <f t="shared" si="128"/>
        <v>26.674521848265215</v>
      </c>
      <c r="K180" s="29">
        <f t="shared" si="128"/>
        <v>-4.0843615475863633</v>
      </c>
      <c r="L180" s="29">
        <f t="shared" si="128"/>
        <v>-14.721092314042892</v>
      </c>
      <c r="M180" s="29">
        <f t="shared" si="128"/>
        <v>-4.0525716504155689</v>
      </c>
      <c r="N180" s="27">
        <f>(N179/O107)*100</f>
        <v>-24.286261891752652</v>
      </c>
    </row>
    <row r="181" spans="1:15" s="76" customFormat="1" x14ac:dyDescent="0.2">
      <c r="O181" s="75"/>
    </row>
    <row r="182" spans="1:15" x14ac:dyDescent="0.2">
      <c r="A182" s="8"/>
      <c r="B182" s="18" t="s">
        <v>23</v>
      </c>
      <c r="C182" s="4" t="s">
        <v>24</v>
      </c>
      <c r="D182" s="4" t="s">
        <v>25</v>
      </c>
      <c r="E182" s="18" t="s">
        <v>26</v>
      </c>
      <c r="F182" s="18" t="s">
        <v>27</v>
      </c>
      <c r="G182" s="18" t="s">
        <v>28</v>
      </c>
      <c r="H182" s="18" t="s">
        <v>29</v>
      </c>
      <c r="I182" s="18" t="s">
        <v>30</v>
      </c>
      <c r="J182" s="18" t="s">
        <v>31</v>
      </c>
      <c r="K182" s="18" t="s">
        <v>32</v>
      </c>
      <c r="L182" s="18" t="s">
        <v>33</v>
      </c>
      <c r="M182" s="18" t="s">
        <v>34</v>
      </c>
      <c r="N182" s="27"/>
    </row>
    <row r="183" spans="1:15" x14ac:dyDescent="0.2">
      <c r="A183" s="8" t="s">
        <v>82</v>
      </c>
      <c r="B183" s="45">
        <f>B109-M108</f>
        <v>-4563000</v>
      </c>
      <c r="C183" s="45">
        <f t="shared" ref="C183:H183" si="129">C109-B109</f>
        <v>1381962</v>
      </c>
      <c r="D183" s="45">
        <f t="shared" si="129"/>
        <v>3504980</v>
      </c>
      <c r="E183" s="45">
        <f t="shared" si="129"/>
        <v>2028242</v>
      </c>
      <c r="F183" s="45">
        <f t="shared" si="129"/>
        <v>4118608</v>
      </c>
      <c r="G183" s="45">
        <f t="shared" si="129"/>
        <v>7710469</v>
      </c>
      <c r="H183" s="45">
        <f t="shared" si="129"/>
        <v>-7802283</v>
      </c>
      <c r="I183" s="45">
        <f t="shared" ref="I183:M183" si="130">I109-H109</f>
        <v>2085197</v>
      </c>
      <c r="J183" s="45">
        <f t="shared" si="130"/>
        <v>-5461820</v>
      </c>
      <c r="K183" s="45">
        <f t="shared" si="130"/>
        <v>1017146</v>
      </c>
      <c r="L183" s="45">
        <f t="shared" si="130"/>
        <v>-1068520</v>
      </c>
      <c r="M183" s="45">
        <f t="shared" si="130"/>
        <v>-2547960</v>
      </c>
      <c r="N183" s="27"/>
    </row>
    <row r="184" spans="1:15" x14ac:dyDescent="0.2">
      <c r="A184" s="8" t="s">
        <v>83</v>
      </c>
      <c r="B184" s="29">
        <f>(B183/M108)*100</f>
        <v>-45.031797600672661</v>
      </c>
      <c r="C184" s="29">
        <f t="shared" ref="C184:M184" si="131">(C183/B109)*100</f>
        <v>24.81152061818652</v>
      </c>
      <c r="D184" s="29">
        <f t="shared" si="131"/>
        <v>50.418294422079335</v>
      </c>
      <c r="E184" s="29">
        <f t="shared" si="131"/>
        <v>19.396426166290929</v>
      </c>
      <c r="F184" s="29">
        <f t="shared" si="131"/>
        <v>32.988386726369129</v>
      </c>
      <c r="G184" s="29">
        <f t="shared" si="131"/>
        <v>46.438447925128671</v>
      </c>
      <c r="H184" s="29">
        <f t="shared" si="131"/>
        <v>-32.08953931712302</v>
      </c>
      <c r="I184" s="29">
        <f t="shared" si="131"/>
        <v>12.628512499350467</v>
      </c>
      <c r="J184" s="29">
        <f t="shared" si="131"/>
        <v>-29.369336960797206</v>
      </c>
      <c r="K184" s="29">
        <f t="shared" si="131"/>
        <v>7.7436688225793375</v>
      </c>
      <c r="L184" s="29">
        <f t="shared" si="131"/>
        <v>-7.5501289857275209</v>
      </c>
      <c r="M184" s="29">
        <f t="shared" si="131"/>
        <v>-19.474127626784256</v>
      </c>
      <c r="N184" s="27"/>
    </row>
    <row r="185" spans="1:15" x14ac:dyDescent="0.2">
      <c r="A185" s="8"/>
      <c r="B185" s="21" t="s">
        <v>6</v>
      </c>
      <c r="C185" s="18" t="s">
        <v>7</v>
      </c>
      <c r="D185" s="18" t="s">
        <v>8</v>
      </c>
      <c r="E185" s="18" t="s">
        <v>9</v>
      </c>
      <c r="F185" s="18" t="s">
        <v>10</v>
      </c>
      <c r="G185" s="18" t="s">
        <v>11</v>
      </c>
      <c r="H185" s="18" t="s">
        <v>12</v>
      </c>
      <c r="I185" s="18" t="s">
        <v>13</v>
      </c>
      <c r="J185" s="18" t="s">
        <v>14</v>
      </c>
      <c r="K185" s="18" t="s">
        <v>15</v>
      </c>
      <c r="L185" s="18" t="s">
        <v>16</v>
      </c>
      <c r="M185" s="18" t="s">
        <v>17</v>
      </c>
      <c r="N185" s="18" t="s">
        <v>39</v>
      </c>
    </row>
    <row r="186" spans="1:15" x14ac:dyDescent="0.2">
      <c r="A186" s="8" t="s">
        <v>84</v>
      </c>
      <c r="B186" s="45">
        <f t="shared" ref="B186:G186" si="132">B109-B108</f>
        <v>326866</v>
      </c>
      <c r="C186" s="45">
        <f t="shared" si="132"/>
        <v>2051776</v>
      </c>
      <c r="D186" s="45">
        <f t="shared" si="132"/>
        <v>4979981</v>
      </c>
      <c r="E186" s="45">
        <f t="shared" si="132"/>
        <v>6042552</v>
      </c>
      <c r="F186" s="45">
        <f t="shared" si="132"/>
        <v>6653634</v>
      </c>
      <c r="G186" s="45">
        <f t="shared" si="132"/>
        <v>12747617</v>
      </c>
      <c r="H186" s="45">
        <f t="shared" ref="H186:I186" si="133">H109-H108</f>
        <v>637182</v>
      </c>
      <c r="I186" s="45">
        <f t="shared" si="133"/>
        <v>3805131</v>
      </c>
      <c r="J186" s="45">
        <f t="shared" ref="J186:K186" si="134">J109-J108</f>
        <v>413744</v>
      </c>
      <c r="K186" s="45">
        <f t="shared" si="134"/>
        <v>4073425</v>
      </c>
      <c r="L186" s="45">
        <f t="shared" ref="L186:M186" si="135">L109-L108</f>
        <v>3254146</v>
      </c>
      <c r="M186" s="45">
        <f t="shared" si="135"/>
        <v>403021</v>
      </c>
      <c r="N186" s="45">
        <f>O109-O108</f>
        <v>45389075</v>
      </c>
    </row>
    <row r="187" spans="1:15" x14ac:dyDescent="0.2">
      <c r="A187" s="8" t="s">
        <v>85</v>
      </c>
      <c r="B187" s="29">
        <f t="shared" ref="B187:H187" si="136">(B186/B108)*100</f>
        <v>6.2343624057643616</v>
      </c>
      <c r="C187" s="29">
        <f t="shared" si="136"/>
        <v>41.872757409858643</v>
      </c>
      <c r="D187" s="29">
        <f t="shared" si="136"/>
        <v>90.928646120244281</v>
      </c>
      <c r="E187" s="29">
        <f t="shared" si="136"/>
        <v>93.792444887614565</v>
      </c>
      <c r="F187" s="29">
        <f t="shared" si="136"/>
        <v>66.870706908684809</v>
      </c>
      <c r="G187" s="29">
        <f t="shared" si="136"/>
        <v>110.21168576379823</v>
      </c>
      <c r="H187" s="29">
        <f t="shared" si="136"/>
        <v>4.0138369156936884</v>
      </c>
      <c r="I187" s="29">
        <f t="shared" ref="I187:J187" si="137">(I186/I108)*100</f>
        <v>25.724451327498244</v>
      </c>
      <c r="J187" s="29">
        <f t="shared" si="137"/>
        <v>3.2523334012763168</v>
      </c>
      <c r="K187" s="29">
        <f t="shared" ref="K187:L187" si="138">(K186/K108)*100</f>
        <v>40.415308551038628</v>
      </c>
      <c r="L187" s="29">
        <f t="shared" si="138"/>
        <v>33.105326473153994</v>
      </c>
      <c r="M187" s="29">
        <f t="shared" ref="M187" si="139">(M186/M108)*100</f>
        <v>3.9773745563928773</v>
      </c>
      <c r="N187" s="27">
        <f>(N186/O108)*100</f>
        <v>38.791376741366847</v>
      </c>
    </row>
    <row r="188" spans="1:15" s="76" customFormat="1" x14ac:dyDescent="0.2">
      <c r="O188" s="75"/>
    </row>
    <row r="189" spans="1:15" x14ac:dyDescent="0.2">
      <c r="A189" s="8"/>
      <c r="B189" s="18" t="s">
        <v>23</v>
      </c>
      <c r="C189" s="4" t="s">
        <v>24</v>
      </c>
      <c r="D189" s="4" t="s">
        <v>25</v>
      </c>
      <c r="E189" s="18" t="s">
        <v>26</v>
      </c>
      <c r="F189" s="18" t="s">
        <v>27</v>
      </c>
      <c r="G189" s="18" t="s">
        <v>28</v>
      </c>
      <c r="H189" s="18" t="s">
        <v>29</v>
      </c>
      <c r="I189" s="18" t="s">
        <v>30</v>
      </c>
      <c r="J189" s="18" t="s">
        <v>31</v>
      </c>
      <c r="K189" s="18" t="s">
        <v>32</v>
      </c>
      <c r="L189" s="18" t="s">
        <v>33</v>
      </c>
      <c r="M189" s="18" t="s">
        <v>34</v>
      </c>
      <c r="N189" s="27"/>
    </row>
    <row r="190" spans="1:15" x14ac:dyDescent="0.2">
      <c r="A190" s="8" t="s">
        <v>87</v>
      </c>
      <c r="B190" s="45">
        <f>B110-M109</f>
        <v>-2320337</v>
      </c>
      <c r="C190" s="45">
        <f t="shared" ref="C190:M190" si="140">C110-B110</f>
        <v>-400997</v>
      </c>
      <c r="D190" s="45">
        <f t="shared" si="140"/>
        <v>2034865</v>
      </c>
      <c r="E190" s="45">
        <f t="shared" si="140"/>
        <v>9623437</v>
      </c>
      <c r="F190" s="45">
        <f t="shared" si="140"/>
        <v>2305592</v>
      </c>
      <c r="G190" s="45">
        <f t="shared" si="140"/>
        <v>660208</v>
      </c>
      <c r="H190" s="45">
        <f t="shared" si="140"/>
        <v>-1004381</v>
      </c>
      <c r="I190" s="45">
        <f t="shared" si="140"/>
        <v>4480600</v>
      </c>
      <c r="J190" s="45">
        <f t="shared" si="140"/>
        <v>-6707349</v>
      </c>
      <c r="K190" s="45">
        <f t="shared" si="140"/>
        <v>-3462043</v>
      </c>
      <c r="L190" s="45">
        <f t="shared" si="140"/>
        <v>-3338565</v>
      </c>
      <c r="M190" s="45">
        <f t="shared" si="140"/>
        <v>-404487</v>
      </c>
      <c r="N190" s="27"/>
    </row>
    <row r="191" spans="1:15" x14ac:dyDescent="0.2">
      <c r="A191" s="8" t="s">
        <v>88</v>
      </c>
      <c r="B191" s="29">
        <f>(B190/M109)*100</f>
        <v>-22.023230944295868</v>
      </c>
      <c r="C191" s="29">
        <f t="shared" ref="C191:M191" si="141">(C190/B110)*100</f>
        <v>-4.8809668135593061</v>
      </c>
      <c r="D191" s="29">
        <f t="shared" si="141"/>
        <v>26.039515891364889</v>
      </c>
      <c r="E191" s="29">
        <f t="shared" si="141"/>
        <v>97.70589900371516</v>
      </c>
      <c r="F191" s="29">
        <f t="shared" si="141"/>
        <v>11.840046456526682</v>
      </c>
      <c r="G191" s="29">
        <f t="shared" si="141"/>
        <v>3.0314778100763133</v>
      </c>
      <c r="H191" s="29">
        <f t="shared" si="141"/>
        <v>-4.4761246331048126</v>
      </c>
      <c r="I191" s="29">
        <f t="shared" si="141"/>
        <v>20.903929076494776</v>
      </c>
      <c r="J191" s="29">
        <f t="shared" si="141"/>
        <v>-25.882262554655927</v>
      </c>
      <c r="K191" s="29">
        <f t="shared" si="141"/>
        <v>-18.024434102534638</v>
      </c>
      <c r="L191" s="29">
        <f t="shared" si="141"/>
        <v>-21.203355431560698</v>
      </c>
      <c r="M191" s="29">
        <f t="shared" si="141"/>
        <v>-3.2601801692301482</v>
      </c>
      <c r="N191" s="27"/>
    </row>
    <row r="192" spans="1:15" x14ac:dyDescent="0.2">
      <c r="A192" s="8"/>
      <c r="B192" s="21" t="s">
        <v>6</v>
      </c>
      <c r="C192" s="18" t="s">
        <v>7</v>
      </c>
      <c r="D192" s="18" t="s">
        <v>8</v>
      </c>
      <c r="E192" s="18" t="s">
        <v>9</v>
      </c>
      <c r="F192" s="18" t="s">
        <v>10</v>
      </c>
      <c r="G192" s="18" t="s">
        <v>11</v>
      </c>
      <c r="H192" s="18" t="s">
        <v>12</v>
      </c>
      <c r="I192" s="18" t="s">
        <v>13</v>
      </c>
      <c r="J192" s="18" t="s">
        <v>14</v>
      </c>
      <c r="K192" s="18" t="s">
        <v>15</v>
      </c>
      <c r="L192" s="18" t="s">
        <v>16</v>
      </c>
      <c r="M192" s="18" t="s">
        <v>17</v>
      </c>
      <c r="N192" s="18" t="s">
        <v>39</v>
      </c>
    </row>
    <row r="193" spans="1:16" x14ac:dyDescent="0.2">
      <c r="A193" s="8" t="s">
        <v>89</v>
      </c>
      <c r="B193" s="45">
        <f t="shared" ref="B193:M193" si="142">B110-B109</f>
        <v>2645684</v>
      </c>
      <c r="C193" s="45">
        <f t="shared" si="142"/>
        <v>862725</v>
      </c>
      <c r="D193" s="45">
        <f t="shared" si="142"/>
        <v>-607390</v>
      </c>
      <c r="E193" s="45">
        <f t="shared" si="142"/>
        <v>6987805</v>
      </c>
      <c r="F193" s="45">
        <f t="shared" si="142"/>
        <v>5174789</v>
      </c>
      <c r="G193" s="45">
        <f t="shared" si="142"/>
        <v>-1875472</v>
      </c>
      <c r="H193" s="45">
        <f t="shared" si="142"/>
        <v>4922430</v>
      </c>
      <c r="I193" s="45">
        <f t="shared" si="142"/>
        <v>7317833</v>
      </c>
      <c r="J193" s="45">
        <f t="shared" si="142"/>
        <v>6072304</v>
      </c>
      <c r="K193" s="45">
        <f t="shared" si="142"/>
        <v>1593115</v>
      </c>
      <c r="L193" s="45">
        <f t="shared" si="142"/>
        <v>-676930</v>
      </c>
      <c r="M193" s="45">
        <f t="shared" si="142"/>
        <v>1466543</v>
      </c>
      <c r="N193" s="45">
        <f>O110-O109</f>
        <v>33883436</v>
      </c>
    </row>
    <row r="194" spans="1:16" x14ac:dyDescent="0.2">
      <c r="A194" s="8" t="s">
        <v>90</v>
      </c>
      <c r="B194" s="29">
        <f t="shared" ref="B194:M194" si="143">(B193/B109)*100</f>
        <v>47.500179538370944</v>
      </c>
      <c r="C194" s="29">
        <f t="shared" si="143"/>
        <v>12.41009165681071</v>
      </c>
      <c r="D194" s="29">
        <f t="shared" si="143"/>
        <v>-5.8085747603803926</v>
      </c>
      <c r="E194" s="29">
        <f t="shared" si="143"/>
        <v>55.969495933688229</v>
      </c>
      <c r="F194" s="29">
        <f t="shared" si="143"/>
        <v>31.166608607080668</v>
      </c>
      <c r="G194" s="29">
        <f t="shared" si="143"/>
        <v>-7.713515708436022</v>
      </c>
      <c r="H194" s="29">
        <f t="shared" si="143"/>
        <v>29.811556789203951</v>
      </c>
      <c r="I194" s="29">
        <f t="shared" si="143"/>
        <v>39.349503132626388</v>
      </c>
      <c r="J194" s="29">
        <f t="shared" si="143"/>
        <v>46.229264202016033</v>
      </c>
      <c r="K194" s="29">
        <f t="shared" si="143"/>
        <v>11.256900890107156</v>
      </c>
      <c r="L194" s="29">
        <f t="shared" si="143"/>
        <v>-5.1737944137266938</v>
      </c>
      <c r="M194" s="29">
        <f t="shared" si="143"/>
        <v>13.919536334049965</v>
      </c>
      <c r="N194" s="27">
        <f>(N193/O109)*100</f>
        <v>20.864540351278894</v>
      </c>
    </row>
    <row r="195" spans="1:16" s="76" customFormat="1" x14ac:dyDescent="0.2">
      <c r="O195" s="75"/>
    </row>
    <row r="196" spans="1:16" s="3" customFormat="1" x14ac:dyDescent="0.2">
      <c r="B196" s="18" t="s">
        <v>23</v>
      </c>
      <c r="C196" s="4" t="s">
        <v>24</v>
      </c>
      <c r="D196" s="4" t="s">
        <v>25</v>
      </c>
      <c r="E196" s="18" t="s">
        <v>26</v>
      </c>
      <c r="F196" s="18" t="s">
        <v>27</v>
      </c>
      <c r="G196" s="18" t="s">
        <v>28</v>
      </c>
      <c r="H196" s="18" t="s">
        <v>29</v>
      </c>
      <c r="I196" s="18" t="s">
        <v>30</v>
      </c>
      <c r="J196" s="18" t="s">
        <v>31</v>
      </c>
      <c r="K196" s="18" t="s">
        <v>32</v>
      </c>
      <c r="L196" s="18" t="s">
        <v>33</v>
      </c>
      <c r="M196" s="18" t="s">
        <v>34</v>
      </c>
      <c r="O196" s="42"/>
    </row>
    <row r="197" spans="1:16" x14ac:dyDescent="0.2">
      <c r="A197" s="8" t="s">
        <v>91</v>
      </c>
      <c r="B197" s="45">
        <f>B111-M110</f>
        <v>-3534108.0020627063</v>
      </c>
      <c r="C197" s="45">
        <f t="shared" ref="C197:M197" si="144">C111-B111</f>
        <v>-422041.99793729372</v>
      </c>
      <c r="D197" s="45">
        <f t="shared" si="144"/>
        <v>4824533</v>
      </c>
      <c r="E197" s="45">
        <f t="shared" si="144"/>
        <v>-956476</v>
      </c>
      <c r="F197" s="45">
        <f t="shared" si="144"/>
        <v>12984874</v>
      </c>
      <c r="G197" s="45">
        <f t="shared" si="144"/>
        <v>2906932</v>
      </c>
      <c r="H197" s="45">
        <f t="shared" si="144"/>
        <v>-7869650</v>
      </c>
      <c r="I197" s="45">
        <f t="shared" si="144"/>
        <v>335010</v>
      </c>
      <c r="J197" s="45">
        <f t="shared" si="144"/>
        <v>-2337900.367856618</v>
      </c>
      <c r="K197" s="45">
        <f t="shared" si="144"/>
        <v>1140455.367856618</v>
      </c>
      <c r="L197" s="45">
        <f t="shared" si="144"/>
        <v>-5490711</v>
      </c>
      <c r="M197" s="45">
        <f t="shared" si="144"/>
        <v>-3178389</v>
      </c>
      <c r="N197" s="27"/>
    </row>
    <row r="198" spans="1:16" x14ac:dyDescent="0.2">
      <c r="A198" s="8" t="s">
        <v>92</v>
      </c>
      <c r="B198" s="29">
        <f>(B197/M110)*100</f>
        <v>-29.445001201948429</v>
      </c>
      <c r="C198" s="29">
        <f t="shared" ref="C198:M198" si="145">(C197/B111)*100</f>
        <v>-4.983788923298083</v>
      </c>
      <c r="D198" s="29">
        <f t="shared" si="145"/>
        <v>59.959988834555809</v>
      </c>
      <c r="E198" s="29">
        <f t="shared" si="145"/>
        <v>-7.431371523745983</v>
      </c>
      <c r="F198" s="29">
        <f t="shared" si="145"/>
        <v>108.98552169739399</v>
      </c>
      <c r="G198" s="29">
        <f t="shared" si="145"/>
        <v>11.674807830055482</v>
      </c>
      <c r="H198" s="29">
        <f t="shared" si="145"/>
        <v>-28.301866096585869</v>
      </c>
      <c r="I198" s="29">
        <f t="shared" si="145"/>
        <v>1.6803880045546684</v>
      </c>
      <c r="J198" s="29">
        <f t="shared" si="145"/>
        <v>-11.532955234868274</v>
      </c>
      <c r="K198" s="29">
        <f t="shared" si="145"/>
        <v>6.3593302733182293</v>
      </c>
      <c r="L198" s="29">
        <f t="shared" si="145"/>
        <v>-28.78631534224122</v>
      </c>
      <c r="M198" s="29">
        <f t="shared" si="145"/>
        <v>-23.399204067988968</v>
      </c>
      <c r="N198" s="27"/>
    </row>
    <row r="199" spans="1:16" x14ac:dyDescent="0.2">
      <c r="A199" s="8"/>
      <c r="B199" s="21" t="s">
        <v>6</v>
      </c>
      <c r="C199" s="18" t="s">
        <v>7</v>
      </c>
      <c r="D199" s="18" t="s">
        <v>8</v>
      </c>
      <c r="E199" s="18" t="s">
        <v>9</v>
      </c>
      <c r="F199" s="18" t="s">
        <v>10</v>
      </c>
      <c r="G199" s="18" t="s">
        <v>11</v>
      </c>
      <c r="H199" s="18" t="s">
        <v>12</v>
      </c>
      <c r="I199" s="18" t="s">
        <v>13</v>
      </c>
      <c r="J199" s="18" t="s">
        <v>14</v>
      </c>
      <c r="K199" s="18" t="s">
        <v>15</v>
      </c>
      <c r="L199" s="18" t="s">
        <v>16</v>
      </c>
      <c r="M199" s="18" t="s">
        <v>17</v>
      </c>
      <c r="N199" s="18" t="s">
        <v>39</v>
      </c>
    </row>
    <row r="200" spans="1:16" x14ac:dyDescent="0.2">
      <c r="A200" s="8" t="s">
        <v>93</v>
      </c>
      <c r="B200" s="45">
        <f t="shared" ref="B200:G200" si="146">B111-B110</f>
        <v>252771.99793729372</v>
      </c>
      <c r="C200" s="45">
        <f t="shared" si="146"/>
        <v>231727</v>
      </c>
      <c r="D200" s="45">
        <f t="shared" si="146"/>
        <v>3021395</v>
      </c>
      <c r="E200" s="45">
        <f t="shared" si="146"/>
        <v>-7558518</v>
      </c>
      <c r="F200" s="45">
        <f t="shared" si="146"/>
        <v>3120764</v>
      </c>
      <c r="G200" s="45">
        <f t="shared" si="146"/>
        <v>5367488</v>
      </c>
      <c r="H200" s="45">
        <f t="shared" ref="H200:I200" si="147">H111-H110</f>
        <v>-1497781</v>
      </c>
      <c r="I200" s="45">
        <f t="shared" si="147"/>
        <v>-5643371</v>
      </c>
      <c r="J200" s="45">
        <f t="shared" ref="J200" si="148">J111-J110</f>
        <v>-1273922.367856618</v>
      </c>
      <c r="K200" s="45">
        <f t="shared" ref="K200:L200" si="149">K111-K110</f>
        <v>3328576</v>
      </c>
      <c r="L200" s="45">
        <f t="shared" si="149"/>
        <v>1176430</v>
      </c>
      <c r="M200" s="45">
        <f t="shared" ref="M200" si="150">M111-M110</f>
        <v>-1597472</v>
      </c>
      <c r="N200" s="7">
        <f>O111-O110</f>
        <v>-1071912.3699193299</v>
      </c>
    </row>
    <row r="201" spans="1:16" ht="13.5" customHeight="1" x14ac:dyDescent="0.2">
      <c r="A201" s="8" t="s">
        <v>94</v>
      </c>
      <c r="B201" s="29">
        <f t="shared" ref="B201:H201" si="151">(B200/B110)*100</f>
        <v>3.0767605077569455</v>
      </c>
      <c r="C201" s="29">
        <f t="shared" si="151"/>
        <v>2.9653362257242186</v>
      </c>
      <c r="D201" s="29">
        <f t="shared" si="151"/>
        <v>30.675954414242018</v>
      </c>
      <c r="E201" s="29">
        <f t="shared" si="151"/>
        <v>-38.815715990727391</v>
      </c>
      <c r="F201" s="29">
        <f t="shared" si="151"/>
        <v>14.329615540079788</v>
      </c>
      <c r="G201" s="29">
        <f t="shared" si="151"/>
        <v>23.920748455710019</v>
      </c>
      <c r="H201" s="29">
        <f t="shared" si="151"/>
        <v>-6.9877935535690359</v>
      </c>
      <c r="I201" s="29">
        <f t="shared" ref="I201:J201" si="152">(I200/I110)*100</f>
        <v>-21.776593094429881</v>
      </c>
      <c r="J201" s="29">
        <f t="shared" si="152"/>
        <v>-6.632421888225104</v>
      </c>
      <c r="K201" s="29">
        <f t="shared" ref="K201:L201" si="153">(K200/K110)*100</f>
        <v>21.139914906243426</v>
      </c>
      <c r="L201" s="29">
        <f t="shared" si="153"/>
        <v>9.4820692790804717</v>
      </c>
      <c r="M201" s="29">
        <f t="shared" ref="M201" si="154">(M200/M110)*100</f>
        <v>-13.309600310071215</v>
      </c>
      <c r="N201" s="27">
        <f>(N200/O110)*100</f>
        <v>-0.54611204498210175</v>
      </c>
    </row>
    <row r="202" spans="1:16" ht="13.5" customHeight="1" x14ac:dyDescent="0.2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125"/>
      <c r="P202" s="126"/>
    </row>
    <row r="203" spans="1:16" ht="13.5" customHeight="1" x14ac:dyDescent="0.2">
      <c r="A203" s="3"/>
      <c r="B203" s="18" t="s">
        <v>23</v>
      </c>
      <c r="C203" s="4" t="s">
        <v>24</v>
      </c>
      <c r="D203" s="4" t="s">
        <v>25</v>
      </c>
      <c r="E203" s="18" t="s">
        <v>26</v>
      </c>
      <c r="F203" s="18" t="s">
        <v>27</v>
      </c>
      <c r="G203" s="18" t="s">
        <v>28</v>
      </c>
      <c r="H203" s="18" t="s">
        <v>29</v>
      </c>
      <c r="I203" s="18" t="s">
        <v>30</v>
      </c>
      <c r="J203" s="18" t="s">
        <v>31</v>
      </c>
      <c r="K203" s="18" t="s">
        <v>32</v>
      </c>
      <c r="L203" s="18" t="s">
        <v>33</v>
      </c>
      <c r="M203" s="18" t="s">
        <v>34</v>
      </c>
      <c r="N203" s="3"/>
    </row>
    <row r="204" spans="1:16" ht="13.5" customHeight="1" x14ac:dyDescent="0.2">
      <c r="A204" s="8" t="s">
        <v>96</v>
      </c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3"/>
      <c r="N204" s="27"/>
    </row>
    <row r="205" spans="1:16" ht="13.5" customHeight="1" x14ac:dyDescent="0.2">
      <c r="A205" s="8" t="s">
        <v>97</v>
      </c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7"/>
    </row>
    <row r="206" spans="1:16" ht="13.5" customHeight="1" x14ac:dyDescent="0.2">
      <c r="A206" s="8"/>
      <c r="B206" s="21" t="s">
        <v>6</v>
      </c>
      <c r="C206" s="18" t="s">
        <v>7</v>
      </c>
      <c r="D206" s="18" t="s">
        <v>8</v>
      </c>
      <c r="E206" s="18" t="s">
        <v>9</v>
      </c>
      <c r="F206" s="18" t="s">
        <v>10</v>
      </c>
      <c r="G206" s="18" t="s">
        <v>11</v>
      </c>
      <c r="H206" s="18" t="s">
        <v>12</v>
      </c>
      <c r="I206" s="18" t="s">
        <v>13</v>
      </c>
      <c r="J206" s="18" t="s">
        <v>14</v>
      </c>
      <c r="K206" s="18" t="s">
        <v>15</v>
      </c>
      <c r="L206" s="18" t="s">
        <v>16</v>
      </c>
      <c r="M206" s="18" t="s">
        <v>17</v>
      </c>
      <c r="N206" s="18" t="s">
        <v>39</v>
      </c>
    </row>
    <row r="207" spans="1:16" ht="13.5" customHeight="1" x14ac:dyDescent="0.2">
      <c r="A207" s="8" t="s">
        <v>98</v>
      </c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3"/>
      <c r="N207" s="7">
        <f>N112-N111</f>
        <v>-195208755.63008067</v>
      </c>
    </row>
    <row r="208" spans="1:16" ht="13.5" customHeight="1" x14ac:dyDescent="0.2">
      <c r="A208" s="8" t="s">
        <v>99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7">
        <f>(N207/N111)*100</f>
        <v>-100</v>
      </c>
    </row>
    <row r="209" spans="1:16" s="80" customFormat="1" x14ac:dyDescent="0.2">
      <c r="A209" s="85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8"/>
      <c r="O209" s="79"/>
      <c r="P209" s="86"/>
    </row>
    <row r="210" spans="1:16" x14ac:dyDescent="0.2">
      <c r="A210" s="22" t="s">
        <v>5</v>
      </c>
      <c r="B210" s="21" t="s">
        <v>6</v>
      </c>
      <c r="C210" s="18" t="s">
        <v>7</v>
      </c>
      <c r="D210" s="18" t="s">
        <v>8</v>
      </c>
      <c r="E210" s="18" t="s">
        <v>9</v>
      </c>
      <c r="F210" s="18" t="s">
        <v>10</v>
      </c>
      <c r="G210" s="18" t="s">
        <v>11</v>
      </c>
      <c r="H210" s="18" t="s">
        <v>12</v>
      </c>
      <c r="I210" s="18" t="s">
        <v>13</v>
      </c>
      <c r="J210" s="18" t="s">
        <v>14</v>
      </c>
      <c r="K210" s="18" t="s">
        <v>15</v>
      </c>
      <c r="L210" s="18" t="s">
        <v>16</v>
      </c>
      <c r="M210" s="18" t="s">
        <v>17</v>
      </c>
      <c r="N210" s="18" t="s">
        <v>40</v>
      </c>
      <c r="P210" s="11"/>
    </row>
    <row r="211" spans="1:16" s="71" customFormat="1" x14ac:dyDescent="0.2">
      <c r="A211" s="68">
        <v>2003</v>
      </c>
      <c r="B211" s="17">
        <v>94411</v>
      </c>
      <c r="C211" s="17">
        <v>93468</v>
      </c>
      <c r="D211" s="17">
        <v>98761</v>
      </c>
      <c r="E211" s="17">
        <v>97687</v>
      </c>
      <c r="F211" s="17">
        <v>101609</v>
      </c>
      <c r="G211" s="17">
        <v>99465</v>
      </c>
      <c r="H211" s="17">
        <v>107014</v>
      </c>
      <c r="I211" s="17">
        <v>111440</v>
      </c>
      <c r="J211" s="17">
        <v>95936</v>
      </c>
      <c r="K211" s="17">
        <v>99572</v>
      </c>
      <c r="L211" s="17">
        <v>92189</v>
      </c>
      <c r="M211" s="17">
        <v>104135</v>
      </c>
      <c r="N211" s="81">
        <f>B212*B211+C212*C211+D212*D211+E212*E211+F212*F211+G211*G212+H211*H212+I211*I212+J211*J212+K212*K211+L212*L211+M212*M211</f>
        <v>100705.04520396914</v>
      </c>
      <c r="O211" s="70"/>
      <c r="P211" s="83"/>
    </row>
    <row r="212" spans="1:16" s="33" customFormat="1" x14ac:dyDescent="0.2">
      <c r="A212" s="58"/>
      <c r="B212" s="59">
        <f t="shared" ref="B212:M212" si="155">(B2/$O$2)</f>
        <v>4.4652701212789414E-2</v>
      </c>
      <c r="C212" s="59">
        <f t="shared" si="155"/>
        <v>6.1742006615214992E-2</v>
      </c>
      <c r="D212" s="59">
        <f t="shared" si="155"/>
        <v>7.7728776185226015E-2</v>
      </c>
      <c r="E212" s="59">
        <f t="shared" si="155"/>
        <v>8.0485115766262397E-2</v>
      </c>
      <c r="F212" s="59">
        <f t="shared" si="155"/>
        <v>9.5920617420066148E-2</v>
      </c>
      <c r="G212" s="59">
        <f t="shared" si="155"/>
        <v>0.11245865490628446</v>
      </c>
      <c r="H212" s="59">
        <f t="shared" si="155"/>
        <v>0.11080485115766263</v>
      </c>
      <c r="I212" s="59">
        <f t="shared" si="155"/>
        <v>0.11631753031973539</v>
      </c>
      <c r="J212" s="59">
        <f t="shared" si="155"/>
        <v>9.867695700110253E-2</v>
      </c>
      <c r="K212" s="59">
        <f t="shared" si="155"/>
        <v>8.7651598676957002E-2</v>
      </c>
      <c r="L212" s="59">
        <f t="shared" si="155"/>
        <v>4.9614112458654908E-2</v>
      </c>
      <c r="M212" s="59">
        <f t="shared" si="155"/>
        <v>6.3947078280044103E-2</v>
      </c>
      <c r="N212" s="60">
        <f>SUM(B212:M212)</f>
        <v>0.99999999999999989</v>
      </c>
      <c r="O212" s="63"/>
      <c r="P212" s="62"/>
    </row>
    <row r="213" spans="1:16" s="71" customFormat="1" x14ac:dyDescent="0.2">
      <c r="A213" s="68">
        <v>2004</v>
      </c>
      <c r="B213" s="17">
        <v>105318</v>
      </c>
      <c r="C213" s="17">
        <v>107214</v>
      </c>
      <c r="D213" s="17">
        <v>98435</v>
      </c>
      <c r="E213" s="17">
        <v>98184</v>
      </c>
      <c r="F213" s="17">
        <v>105000</v>
      </c>
      <c r="G213" s="17">
        <v>106488</v>
      </c>
      <c r="H213" s="17">
        <v>106921</v>
      </c>
      <c r="I213" s="17">
        <v>112997</v>
      </c>
      <c r="J213" s="17">
        <v>103580</v>
      </c>
      <c r="K213" s="17">
        <v>102896</v>
      </c>
      <c r="L213" s="17">
        <v>103977</v>
      </c>
      <c r="M213" s="17">
        <v>108356</v>
      </c>
      <c r="N213" s="81">
        <f>B214*B213+C214*C213+D214*D213+E214*E213+F214*F213+G214*G213+H214*H213+I214*I213+J214*J213+K214*K213+L214*L213+M214*M213</f>
        <v>104955.66591549297</v>
      </c>
      <c r="O213" s="70"/>
      <c r="P213" s="83"/>
    </row>
    <row r="214" spans="1:16" s="33" customFormat="1" x14ac:dyDescent="0.2">
      <c r="A214" s="58"/>
      <c r="B214" s="59">
        <f t="shared" ref="B214:M214" si="156">B3/$O$3</f>
        <v>3.1549295774647886E-2</v>
      </c>
      <c r="C214" s="59">
        <f t="shared" si="156"/>
        <v>6.0281690140845071E-2</v>
      </c>
      <c r="D214" s="59">
        <f t="shared" si="156"/>
        <v>7.9436619718309856E-2</v>
      </c>
      <c r="E214" s="59">
        <f t="shared" si="156"/>
        <v>0.1076056338028169</v>
      </c>
      <c r="F214" s="59">
        <f t="shared" si="156"/>
        <v>9.802816901408451E-2</v>
      </c>
      <c r="G214" s="59">
        <f t="shared" si="156"/>
        <v>0.12507042253521128</v>
      </c>
      <c r="H214" s="59">
        <f t="shared" si="156"/>
        <v>0.10704225352112676</v>
      </c>
      <c r="I214" s="59">
        <f t="shared" si="156"/>
        <v>0.10197183098591549</v>
      </c>
      <c r="J214" s="59">
        <f t="shared" si="156"/>
        <v>8.1690140845070425E-2</v>
      </c>
      <c r="K214" s="59">
        <f t="shared" si="156"/>
        <v>8.1690140845070425E-2</v>
      </c>
      <c r="L214" s="59">
        <f t="shared" si="156"/>
        <v>6.2535211267605639E-2</v>
      </c>
      <c r="M214" s="59">
        <f t="shared" si="156"/>
        <v>6.3098591549295771E-2</v>
      </c>
      <c r="N214" s="60">
        <f>SUM(B214:M214)</f>
        <v>1</v>
      </c>
      <c r="O214" s="61"/>
      <c r="P214" s="62"/>
    </row>
    <row r="215" spans="1:16" s="71" customFormat="1" x14ac:dyDescent="0.2">
      <c r="A215" s="68">
        <v>2004</v>
      </c>
      <c r="B215" s="17">
        <v>105318</v>
      </c>
      <c r="C215" s="17">
        <v>107214</v>
      </c>
      <c r="D215" s="17">
        <v>98435</v>
      </c>
      <c r="E215" s="17">
        <v>98184</v>
      </c>
      <c r="F215" s="17">
        <v>105000</v>
      </c>
      <c r="G215" s="17">
        <v>106488</v>
      </c>
      <c r="H215" s="17">
        <v>106921</v>
      </c>
      <c r="I215" s="17">
        <v>112997</v>
      </c>
      <c r="J215" s="17">
        <v>103580</v>
      </c>
      <c r="K215" s="17">
        <v>102896</v>
      </c>
      <c r="L215" s="17">
        <v>103977</v>
      </c>
      <c r="M215" s="17">
        <v>108356</v>
      </c>
      <c r="N215" s="81">
        <f>B216*B215+C216*C215+D216*D215+E216*E215+F216*F215+G216*G215+H216*H215+I216*I215+J216*J215+K216*K215+L216*L215+M216*M215</f>
        <v>104955.66591549297</v>
      </c>
      <c r="O215" s="92"/>
      <c r="P215" s="83"/>
    </row>
    <row r="216" spans="1:16" s="33" customFormat="1" x14ac:dyDescent="0.2">
      <c r="A216" s="58"/>
      <c r="B216" s="59">
        <f t="shared" ref="B216:M216" si="157">B3/$N$3</f>
        <v>3.1549295774647886E-2</v>
      </c>
      <c r="C216" s="59">
        <f t="shared" si="157"/>
        <v>6.0281690140845071E-2</v>
      </c>
      <c r="D216" s="59">
        <f t="shared" si="157"/>
        <v>7.9436619718309856E-2</v>
      </c>
      <c r="E216" s="59">
        <f t="shared" si="157"/>
        <v>0.1076056338028169</v>
      </c>
      <c r="F216" s="59">
        <f t="shared" si="157"/>
        <v>9.802816901408451E-2</v>
      </c>
      <c r="G216" s="59">
        <f t="shared" si="157"/>
        <v>0.12507042253521128</v>
      </c>
      <c r="H216" s="59">
        <f t="shared" si="157"/>
        <v>0.10704225352112676</v>
      </c>
      <c r="I216" s="59">
        <f t="shared" si="157"/>
        <v>0.10197183098591549</v>
      </c>
      <c r="J216" s="59">
        <f t="shared" si="157"/>
        <v>8.1690140845070425E-2</v>
      </c>
      <c r="K216" s="59">
        <f t="shared" si="157"/>
        <v>8.1690140845070425E-2</v>
      </c>
      <c r="L216" s="59">
        <f t="shared" si="157"/>
        <v>6.2535211267605639E-2</v>
      </c>
      <c r="M216" s="59">
        <f t="shared" si="157"/>
        <v>6.3098591549295771E-2</v>
      </c>
      <c r="N216" s="60">
        <f>SUM(B216:M216)</f>
        <v>1</v>
      </c>
      <c r="O216" s="61"/>
      <c r="P216" s="62"/>
    </row>
    <row r="217" spans="1:16" s="3" customFormat="1" x14ac:dyDescent="0.2">
      <c r="A217" s="35">
        <v>2005</v>
      </c>
      <c r="B217" s="12">
        <v>107350</v>
      </c>
      <c r="C217" s="12">
        <v>102376</v>
      </c>
      <c r="D217" s="12">
        <v>99047</v>
      </c>
      <c r="E217" s="12">
        <v>99155</v>
      </c>
      <c r="F217" s="12">
        <v>101959</v>
      </c>
      <c r="G217" s="12">
        <v>106466</v>
      </c>
      <c r="H217" s="12">
        <v>101709</v>
      </c>
      <c r="I217" s="12">
        <v>107685</v>
      </c>
      <c r="J217" s="12">
        <v>109840</v>
      </c>
      <c r="K217" s="12">
        <v>111351</v>
      </c>
      <c r="L217" s="12">
        <v>109402</v>
      </c>
      <c r="M217" s="12">
        <v>108200</v>
      </c>
      <c r="N217" s="49">
        <f>B218*B217+C218*C217+D218*D217+E218*E217+F218*F217+G218*G217+H218*H217+I218*I217+J218*J217+K218*K217+L218*L217+M218*M217</f>
        <v>105210.05947955392</v>
      </c>
      <c r="O217" s="55"/>
      <c r="P217" s="14"/>
    </row>
    <row r="218" spans="1:16" s="33" customFormat="1" x14ac:dyDescent="0.2">
      <c r="A218" s="58"/>
      <c r="B218" s="59">
        <f t="shared" ref="B218:M218" si="158">B4/$O$4</f>
        <v>3.2926181625066386E-2</v>
      </c>
      <c r="C218" s="59">
        <f t="shared" si="158"/>
        <v>5.2575677110993098E-2</v>
      </c>
      <c r="D218" s="59">
        <f t="shared" si="158"/>
        <v>7.647371216144451E-2</v>
      </c>
      <c r="E218" s="59">
        <f t="shared" si="158"/>
        <v>8.9219330855018583E-2</v>
      </c>
      <c r="F218" s="59">
        <f t="shared" si="158"/>
        <v>9.5061072756240039E-2</v>
      </c>
      <c r="G218" s="59">
        <f t="shared" si="158"/>
        <v>0.13860860329261815</v>
      </c>
      <c r="H218" s="59">
        <f t="shared" si="158"/>
        <v>0.11152416356877323</v>
      </c>
      <c r="I218" s="59">
        <f t="shared" si="158"/>
        <v>0.11683483802442911</v>
      </c>
      <c r="J218" s="59">
        <f t="shared" si="158"/>
        <v>9.8247477429633565E-2</v>
      </c>
      <c r="K218" s="59">
        <f t="shared" si="158"/>
        <v>7.275624004248539E-2</v>
      </c>
      <c r="L218" s="59">
        <f t="shared" si="158"/>
        <v>6.5321295804567178E-2</v>
      </c>
      <c r="M218" s="59">
        <f t="shared" si="158"/>
        <v>5.0451407328730748E-2</v>
      </c>
      <c r="N218" s="60">
        <f>SUM(B218:M218)</f>
        <v>0.99999999999999989</v>
      </c>
      <c r="O218" s="61"/>
      <c r="P218" s="62"/>
    </row>
    <row r="219" spans="1:16" s="3" customFormat="1" x14ac:dyDescent="0.2">
      <c r="A219" s="35">
        <v>2005</v>
      </c>
      <c r="B219" s="12">
        <v>107350</v>
      </c>
      <c r="C219" s="12">
        <v>102376</v>
      </c>
      <c r="D219" s="12">
        <v>99047</v>
      </c>
      <c r="E219" s="12">
        <v>99155</v>
      </c>
      <c r="F219" s="12">
        <v>101959</v>
      </c>
      <c r="G219" s="12">
        <v>106466</v>
      </c>
      <c r="H219" s="12">
        <v>101709</v>
      </c>
      <c r="I219" s="12">
        <v>107685</v>
      </c>
      <c r="J219" s="12">
        <v>109840</v>
      </c>
      <c r="K219" s="12">
        <v>111351</v>
      </c>
      <c r="L219" s="12">
        <v>109402</v>
      </c>
      <c r="M219" s="12">
        <v>108200</v>
      </c>
      <c r="N219" s="49">
        <f>B220*B219+C220*C219+D220*D219+E220*E219+F220*F219+G220*G219+H220*H219+I220*I219+J220*J219+K220*K219+L220*L219+M220*M219</f>
        <v>105210.05947955392</v>
      </c>
      <c r="O219" s="55"/>
      <c r="P219" s="14"/>
    </row>
    <row r="220" spans="1:16" s="33" customFormat="1" x14ac:dyDescent="0.2">
      <c r="A220" s="58"/>
      <c r="B220" s="59">
        <f t="shared" ref="B220:M220" si="159">B4/$N$4</f>
        <v>3.2926181625066386E-2</v>
      </c>
      <c r="C220" s="59">
        <f t="shared" si="159"/>
        <v>5.2575677110993098E-2</v>
      </c>
      <c r="D220" s="59">
        <f t="shared" si="159"/>
        <v>7.647371216144451E-2</v>
      </c>
      <c r="E220" s="59">
        <f t="shared" si="159"/>
        <v>8.9219330855018583E-2</v>
      </c>
      <c r="F220" s="59">
        <f t="shared" si="159"/>
        <v>9.5061072756240039E-2</v>
      </c>
      <c r="G220" s="59">
        <f t="shared" si="159"/>
        <v>0.13860860329261815</v>
      </c>
      <c r="H220" s="59">
        <f t="shared" si="159"/>
        <v>0.11152416356877323</v>
      </c>
      <c r="I220" s="59">
        <f t="shared" si="159"/>
        <v>0.11683483802442911</v>
      </c>
      <c r="J220" s="59">
        <f t="shared" si="159"/>
        <v>9.8247477429633565E-2</v>
      </c>
      <c r="K220" s="59">
        <f t="shared" si="159"/>
        <v>7.275624004248539E-2</v>
      </c>
      <c r="L220" s="59">
        <f t="shared" si="159"/>
        <v>6.5321295804567178E-2</v>
      </c>
      <c r="M220" s="59">
        <f t="shared" si="159"/>
        <v>5.0451407328730748E-2</v>
      </c>
      <c r="N220" s="60">
        <f>SUM(B220:M220)</f>
        <v>0.99999999999999989</v>
      </c>
      <c r="O220" s="61"/>
      <c r="P220" s="62"/>
    </row>
    <row r="221" spans="1:16" s="3" customFormat="1" x14ac:dyDescent="0.2">
      <c r="A221" s="35">
        <v>2006</v>
      </c>
      <c r="B221" s="12">
        <v>107438</v>
      </c>
      <c r="C221" s="12">
        <v>107572</v>
      </c>
      <c r="D221" s="12">
        <v>100612</v>
      </c>
      <c r="E221" s="12">
        <v>102675</v>
      </c>
      <c r="F221" s="12">
        <v>100938</v>
      </c>
      <c r="G221" s="12">
        <v>109056</v>
      </c>
      <c r="H221" s="12">
        <v>112655</v>
      </c>
      <c r="I221" s="12">
        <v>108578</v>
      </c>
      <c r="J221" s="12">
        <v>118740</v>
      </c>
      <c r="K221" s="12">
        <v>104226</v>
      </c>
      <c r="L221" s="12">
        <v>105547</v>
      </c>
      <c r="M221" s="12">
        <v>105440</v>
      </c>
      <c r="N221" s="49">
        <f>B222*B221+C222*C221+D222*D221+E222*E221+F222*F221+G222*G221+H222*H221+I222*I221+J222*J221+K222*K221+L222*L221+M222*M221</f>
        <v>106980.05731775181</v>
      </c>
      <c r="O221" s="55"/>
      <c r="P221" s="14"/>
    </row>
    <row r="222" spans="1:16" s="33" customFormat="1" x14ac:dyDescent="0.2">
      <c r="A222" s="58"/>
      <c r="B222" s="59">
        <f t="shared" ref="B222:M222" si="160">B5/$O$5</f>
        <v>4.4518642181413465E-2</v>
      </c>
      <c r="C222" s="59">
        <f t="shared" si="160"/>
        <v>5.6204785754034502E-2</v>
      </c>
      <c r="D222" s="59">
        <f t="shared" si="160"/>
        <v>8.5141903171953262E-2</v>
      </c>
      <c r="E222" s="59">
        <f t="shared" si="160"/>
        <v>9.0706733444629942E-2</v>
      </c>
      <c r="F222" s="59">
        <f t="shared" si="160"/>
        <v>0.11853088480801335</v>
      </c>
      <c r="G222" s="59">
        <f t="shared" si="160"/>
        <v>0.12298274902615471</v>
      </c>
      <c r="H222" s="59">
        <f t="shared" si="160"/>
        <v>0.10294936004451864</v>
      </c>
      <c r="I222" s="59">
        <f t="shared" si="160"/>
        <v>0.10740122426265999</v>
      </c>
      <c r="J222" s="59">
        <f t="shared" si="160"/>
        <v>8.1246521981079581E-2</v>
      </c>
      <c r="K222" s="59">
        <f t="shared" si="160"/>
        <v>6.9560378408458537E-2</v>
      </c>
      <c r="L222" s="59">
        <f t="shared" si="160"/>
        <v>5.7317751808569836E-2</v>
      </c>
      <c r="M222" s="59">
        <f t="shared" si="160"/>
        <v>6.3439065108514187E-2</v>
      </c>
      <c r="N222" s="60">
        <f>SUM(B222:M222)</f>
        <v>0.99999999999999989</v>
      </c>
      <c r="O222" s="61"/>
      <c r="P222" s="62"/>
    </row>
    <row r="223" spans="1:16" s="3" customFormat="1" x14ac:dyDescent="0.2">
      <c r="A223" s="35">
        <v>2006</v>
      </c>
      <c r="B223" s="12">
        <v>107438</v>
      </c>
      <c r="C223" s="12">
        <v>107572</v>
      </c>
      <c r="D223" s="12">
        <v>100612</v>
      </c>
      <c r="E223" s="12">
        <v>102675</v>
      </c>
      <c r="F223" s="12">
        <v>100938</v>
      </c>
      <c r="G223" s="12">
        <v>109056</v>
      </c>
      <c r="H223" s="12">
        <v>112655</v>
      </c>
      <c r="I223" s="12">
        <v>108578</v>
      </c>
      <c r="J223" s="12">
        <v>118740</v>
      </c>
      <c r="K223" s="12">
        <v>104226</v>
      </c>
      <c r="L223" s="12">
        <v>105547</v>
      </c>
      <c r="M223" s="12">
        <v>105440</v>
      </c>
      <c r="N223" s="49">
        <f>B224*B223+C224*C223+D224*D223+E224*E223+F223*F224+G224*G223+H224*H223+I224*I223+J224*J223+K224*K223+L224*L223+M224*M223</f>
        <v>106980.05731775181</v>
      </c>
      <c r="O223" s="55"/>
      <c r="P223" s="14"/>
    </row>
    <row r="224" spans="1:16" s="33" customFormat="1" x14ac:dyDescent="0.2">
      <c r="A224" s="58"/>
      <c r="B224" s="59">
        <f t="shared" ref="B224:M224" si="161">B5/$N$5</f>
        <v>4.4518642181413465E-2</v>
      </c>
      <c r="C224" s="59">
        <f t="shared" si="161"/>
        <v>5.6204785754034502E-2</v>
      </c>
      <c r="D224" s="59">
        <f t="shared" si="161"/>
        <v>8.5141903171953262E-2</v>
      </c>
      <c r="E224" s="59">
        <f t="shared" si="161"/>
        <v>9.0706733444629942E-2</v>
      </c>
      <c r="F224" s="59">
        <f t="shared" si="161"/>
        <v>0.11853088480801335</v>
      </c>
      <c r="G224" s="59">
        <f t="shared" si="161"/>
        <v>0.12298274902615471</v>
      </c>
      <c r="H224" s="59">
        <f t="shared" si="161"/>
        <v>0.10294936004451864</v>
      </c>
      <c r="I224" s="59">
        <f t="shared" si="161"/>
        <v>0.10740122426265999</v>
      </c>
      <c r="J224" s="59">
        <f t="shared" si="161"/>
        <v>8.1246521981079581E-2</v>
      </c>
      <c r="K224" s="59">
        <f t="shared" si="161"/>
        <v>6.9560378408458537E-2</v>
      </c>
      <c r="L224" s="59">
        <f t="shared" si="161"/>
        <v>5.7317751808569836E-2</v>
      </c>
      <c r="M224" s="59">
        <f t="shared" si="161"/>
        <v>6.3439065108514187E-2</v>
      </c>
      <c r="N224" s="60">
        <f>SUM(B224:M224)</f>
        <v>0.99999999999999989</v>
      </c>
      <c r="O224" s="61"/>
      <c r="P224" s="62"/>
    </row>
    <row r="225" spans="1:16" s="3" customFormat="1" x14ac:dyDescent="0.2">
      <c r="A225" s="35">
        <v>2007</v>
      </c>
      <c r="B225" s="12">
        <v>110453</v>
      </c>
      <c r="C225" s="12">
        <v>106791</v>
      </c>
      <c r="D225" s="12">
        <v>111980</v>
      </c>
      <c r="E225" s="12">
        <v>95757</v>
      </c>
      <c r="F225" s="12">
        <v>104874</v>
      </c>
      <c r="G225" s="12">
        <v>110573</v>
      </c>
      <c r="H225" s="12">
        <v>106479</v>
      </c>
      <c r="I225" s="12">
        <v>105943</v>
      </c>
      <c r="J225" s="12">
        <v>107318</v>
      </c>
      <c r="K225" s="12">
        <v>103099</v>
      </c>
      <c r="L225" s="12">
        <v>99934</v>
      </c>
      <c r="M225" s="12">
        <v>108370</v>
      </c>
      <c r="N225" s="49">
        <f>B226*B225+C226*C225+D226*D225+E226*E225+F225*F226+G226*G225+H226*H225+I226*I225+J226*J225+K226*K225+L226*L225+M226*M225</f>
        <v>105894.8585282373</v>
      </c>
      <c r="O225" s="55"/>
      <c r="P225" s="14"/>
    </row>
    <row r="226" spans="1:16" s="33" customFormat="1" x14ac:dyDescent="0.2">
      <c r="A226" s="58"/>
      <c r="B226" s="59">
        <f t="shared" ref="B226:M226" si="162">B6/$O$6</f>
        <v>5.1340559041642898E-2</v>
      </c>
      <c r="C226" s="59">
        <f t="shared" si="162"/>
        <v>6.8454078722190531E-2</v>
      </c>
      <c r="D226" s="59">
        <f t="shared" si="162"/>
        <v>8.3856246434683396E-2</v>
      </c>
      <c r="E226" s="59">
        <f t="shared" si="162"/>
        <v>0.10154021677124929</v>
      </c>
      <c r="F226" s="59">
        <f t="shared" si="162"/>
        <v>0.11123787792355962</v>
      </c>
      <c r="G226" s="59">
        <f t="shared" si="162"/>
        <v>0.12549914432401596</v>
      </c>
      <c r="H226" s="59">
        <f t="shared" si="162"/>
        <v>0.11009697661152311</v>
      </c>
      <c r="I226" s="59">
        <f t="shared" si="162"/>
        <v>0.10667427267541357</v>
      </c>
      <c r="J226" s="59">
        <f t="shared" si="162"/>
        <v>6.4460924130062755E-2</v>
      </c>
      <c r="K226" s="59">
        <f t="shared" si="162"/>
        <v>6.7883628066172277E-2</v>
      </c>
      <c r="L226" s="59">
        <f t="shared" si="162"/>
        <v>5.818596691386195E-2</v>
      </c>
      <c r="M226" s="59">
        <f t="shared" si="162"/>
        <v>5.0770108385624645E-2</v>
      </c>
      <c r="N226" s="60">
        <f>SUM(B226:M226)</f>
        <v>1</v>
      </c>
      <c r="O226" s="61"/>
      <c r="P226" s="62"/>
    </row>
    <row r="227" spans="1:16" s="3" customFormat="1" x14ac:dyDescent="0.2">
      <c r="A227" s="35">
        <v>2007</v>
      </c>
      <c r="B227" s="12">
        <v>110453</v>
      </c>
      <c r="C227" s="12">
        <v>106791</v>
      </c>
      <c r="D227" s="12">
        <v>111980</v>
      </c>
      <c r="E227" s="12">
        <v>95757</v>
      </c>
      <c r="F227" s="12">
        <v>104874</v>
      </c>
      <c r="G227" s="12">
        <v>110573</v>
      </c>
      <c r="H227" s="12">
        <v>106479</v>
      </c>
      <c r="I227" s="12">
        <v>105943</v>
      </c>
      <c r="J227" s="12">
        <v>107318</v>
      </c>
      <c r="K227" s="12">
        <v>103099</v>
      </c>
      <c r="L227" s="12">
        <v>99934</v>
      </c>
      <c r="M227" s="12">
        <v>108370</v>
      </c>
      <c r="N227" s="49">
        <f>B228*B227+C228*C227+D228*D227+E228*E227+F228*F227+G228*G227+H228*H227+I228*I227+J228*J227+K228*K227+L228*L227+M228*M227</f>
        <v>105894.8585282373</v>
      </c>
      <c r="O227" s="55"/>
      <c r="P227" s="14"/>
    </row>
    <row r="228" spans="1:16" s="33" customFormat="1" x14ac:dyDescent="0.2">
      <c r="A228" s="58"/>
      <c r="B228" s="59">
        <f t="shared" ref="B228:M228" si="163">B6/$N$6</f>
        <v>5.1340559041642898E-2</v>
      </c>
      <c r="C228" s="59">
        <f t="shared" si="163"/>
        <v>6.8454078722190531E-2</v>
      </c>
      <c r="D228" s="59">
        <f t="shared" si="163"/>
        <v>8.3856246434683396E-2</v>
      </c>
      <c r="E228" s="59">
        <f t="shared" si="163"/>
        <v>0.10154021677124929</v>
      </c>
      <c r="F228" s="59">
        <f t="shared" si="163"/>
        <v>0.11123787792355962</v>
      </c>
      <c r="G228" s="59">
        <f t="shared" si="163"/>
        <v>0.12549914432401596</v>
      </c>
      <c r="H228" s="59">
        <f t="shared" si="163"/>
        <v>0.11009697661152311</v>
      </c>
      <c r="I228" s="59">
        <f t="shared" si="163"/>
        <v>0.10667427267541357</v>
      </c>
      <c r="J228" s="59">
        <f t="shared" si="163"/>
        <v>6.4460924130062755E-2</v>
      </c>
      <c r="K228" s="59">
        <f t="shared" si="163"/>
        <v>6.7883628066172277E-2</v>
      </c>
      <c r="L228" s="59">
        <f t="shared" si="163"/>
        <v>5.818596691386195E-2</v>
      </c>
      <c r="M228" s="59">
        <f t="shared" si="163"/>
        <v>5.0770108385624645E-2</v>
      </c>
      <c r="N228" s="60">
        <f>SUM(B228:M228)</f>
        <v>1</v>
      </c>
      <c r="O228" s="61"/>
      <c r="P228" s="62"/>
    </row>
    <row r="229" spans="1:16" s="3" customFormat="1" x14ac:dyDescent="0.2">
      <c r="A229" s="35">
        <v>2008</v>
      </c>
      <c r="B229" s="12">
        <v>111416</v>
      </c>
      <c r="C229" s="12">
        <v>97781</v>
      </c>
      <c r="D229" s="12">
        <v>104077</v>
      </c>
      <c r="E229" s="7">
        <v>93350</v>
      </c>
      <c r="F229" s="12">
        <v>102092</v>
      </c>
      <c r="G229" s="12">
        <v>97943</v>
      </c>
      <c r="H229" s="12">
        <v>101768</v>
      </c>
      <c r="I229" s="12">
        <v>105529</v>
      </c>
      <c r="J229" s="12">
        <v>93110</v>
      </c>
      <c r="K229" s="12">
        <v>96651</v>
      </c>
      <c r="L229" s="12">
        <v>94491</v>
      </c>
      <c r="M229" s="12">
        <v>89409</v>
      </c>
      <c r="N229" s="49">
        <f>B230*B229+C230*C229+D230*D229+E230*E229+F230*F229+G230*G229+H230*H229+I230*I229+J230*J229+K230*K229+L230*L229+M230*M229</f>
        <v>99340.547748976824</v>
      </c>
      <c r="O229" s="55"/>
      <c r="P229" s="14"/>
    </row>
    <row r="230" spans="1:16" s="33" customFormat="1" x14ac:dyDescent="0.2">
      <c r="A230" s="58"/>
      <c r="B230" s="59">
        <f t="shared" ref="B230:M230" si="164">B7/$O$7</f>
        <v>4.9795361527967257E-2</v>
      </c>
      <c r="C230" s="59">
        <f t="shared" si="164"/>
        <v>5.5252387448840382E-2</v>
      </c>
      <c r="D230" s="59">
        <f t="shared" si="164"/>
        <v>7.6398362892223737E-2</v>
      </c>
      <c r="E230" s="59">
        <f t="shared" si="164"/>
        <v>9.6862210095497947E-2</v>
      </c>
      <c r="F230" s="59">
        <f t="shared" si="164"/>
        <v>0.12824010914051842</v>
      </c>
      <c r="G230" s="59">
        <f t="shared" si="164"/>
        <v>0.11800818553888132</v>
      </c>
      <c r="H230" s="59">
        <f t="shared" si="164"/>
        <v>0.10982264665757162</v>
      </c>
      <c r="I230" s="59">
        <f t="shared" si="164"/>
        <v>0.1043656207366985</v>
      </c>
      <c r="J230" s="59">
        <f t="shared" si="164"/>
        <v>7.4351978171896316E-2</v>
      </c>
      <c r="K230" s="59">
        <f t="shared" si="164"/>
        <v>9.4815825375170526E-2</v>
      </c>
      <c r="L230" s="59">
        <f t="shared" si="164"/>
        <v>4.6384720327421552E-2</v>
      </c>
      <c r="M230" s="59">
        <f t="shared" si="164"/>
        <v>4.5702592087312414E-2</v>
      </c>
      <c r="N230" s="60">
        <f>SUM(B230:M230)</f>
        <v>1</v>
      </c>
      <c r="O230" s="61"/>
      <c r="P230" s="62"/>
    </row>
    <row r="231" spans="1:16" s="108" customFormat="1" x14ac:dyDescent="0.2">
      <c r="A231" s="105">
        <v>2008</v>
      </c>
      <c r="B231" s="12">
        <v>111416</v>
      </c>
      <c r="C231" s="12">
        <v>97781</v>
      </c>
      <c r="D231" s="12">
        <v>104077</v>
      </c>
      <c r="E231" s="7">
        <v>93350</v>
      </c>
      <c r="F231" s="12">
        <v>102092</v>
      </c>
      <c r="G231" s="12">
        <v>97943</v>
      </c>
      <c r="H231" s="12">
        <v>101768</v>
      </c>
      <c r="I231" s="12">
        <v>105529</v>
      </c>
      <c r="J231" s="12">
        <v>93110</v>
      </c>
      <c r="K231" s="12">
        <v>96651</v>
      </c>
      <c r="L231" s="12">
        <v>94491</v>
      </c>
      <c r="M231" s="12">
        <v>89409</v>
      </c>
      <c r="N231" s="49">
        <f>B232*B231+C232*C231+D232*D231+E232*E231+F232*F231+G232*G231+H232*H231+I232*I231+J232*J231+K232*K231+L232*L231+M232*M231</f>
        <v>99340.547748976824</v>
      </c>
      <c r="O231" s="106"/>
      <c r="P231" s="107"/>
    </row>
    <row r="232" spans="1:16" s="33" customFormat="1" x14ac:dyDescent="0.2">
      <c r="A232" s="58"/>
      <c r="B232" s="59">
        <f t="shared" ref="B232:M232" si="165">B7/$N$7</f>
        <v>4.9795361527967257E-2</v>
      </c>
      <c r="C232" s="59">
        <f t="shared" si="165"/>
        <v>5.5252387448840382E-2</v>
      </c>
      <c r="D232" s="59">
        <f t="shared" si="165"/>
        <v>7.6398362892223737E-2</v>
      </c>
      <c r="E232" s="59">
        <f t="shared" si="165"/>
        <v>9.6862210095497947E-2</v>
      </c>
      <c r="F232" s="59">
        <f t="shared" si="165"/>
        <v>0.12824010914051842</v>
      </c>
      <c r="G232" s="59">
        <f t="shared" si="165"/>
        <v>0.11800818553888132</v>
      </c>
      <c r="H232" s="59">
        <f t="shared" si="165"/>
        <v>0.10982264665757162</v>
      </c>
      <c r="I232" s="59">
        <f t="shared" si="165"/>
        <v>0.1043656207366985</v>
      </c>
      <c r="J232" s="59">
        <f t="shared" si="165"/>
        <v>7.4351978171896316E-2</v>
      </c>
      <c r="K232" s="59">
        <f t="shared" si="165"/>
        <v>9.4815825375170526E-2</v>
      </c>
      <c r="L232" s="59">
        <f t="shared" si="165"/>
        <v>4.6384720327421552E-2</v>
      </c>
      <c r="M232" s="59">
        <f t="shared" si="165"/>
        <v>4.5702592087312414E-2</v>
      </c>
      <c r="N232" s="60">
        <f>SUM(B232:M232)</f>
        <v>1</v>
      </c>
      <c r="O232" s="61"/>
      <c r="P232" s="62"/>
    </row>
    <row r="233" spans="1:16" s="3" customFormat="1" x14ac:dyDescent="0.2">
      <c r="A233" s="35">
        <v>2009</v>
      </c>
      <c r="B233" s="12">
        <v>87201</v>
      </c>
      <c r="C233" s="12">
        <v>89469</v>
      </c>
      <c r="D233" s="12">
        <v>100517</v>
      </c>
      <c r="E233" s="12">
        <v>95076.287450119431</v>
      </c>
      <c r="F233" s="12">
        <v>94604</v>
      </c>
      <c r="G233" s="12">
        <v>98605</v>
      </c>
      <c r="H233" s="12">
        <v>100337</v>
      </c>
      <c r="I233" s="12">
        <v>97975</v>
      </c>
      <c r="J233" s="12">
        <v>95858</v>
      </c>
      <c r="K233" s="12">
        <v>94937</v>
      </c>
      <c r="L233" s="12">
        <v>90574</v>
      </c>
      <c r="M233" s="12">
        <v>104961</v>
      </c>
      <c r="N233" s="49">
        <f>B234*B233+C234*C233+D234*D233+E234*E233+F234*F233+G234*G233+H234*H233+I234*I233+J234*J233+K234*K233+L234*L233+M234*M233</f>
        <v>96323.16831620787</v>
      </c>
      <c r="O233" s="55"/>
      <c r="P233" s="14"/>
    </row>
    <row r="234" spans="1:16" s="114" customFormat="1" x14ac:dyDescent="0.2">
      <c r="A234" s="109"/>
      <c r="B234" s="110">
        <f t="shared" ref="B234:M234" si="166">B8/$O$8</f>
        <v>2.6940346375881975E-2</v>
      </c>
      <c r="C234" s="110">
        <f t="shared" si="166"/>
        <v>4.0410519563822966E-2</v>
      </c>
      <c r="D234" s="110">
        <f t="shared" si="166"/>
        <v>6.3502245028864659E-2</v>
      </c>
      <c r="E234" s="110">
        <f t="shared" si="166"/>
        <v>9.6856959589480443E-2</v>
      </c>
      <c r="F234" s="110">
        <f t="shared" si="166"/>
        <v>0.11289288005131494</v>
      </c>
      <c r="G234" s="110">
        <f t="shared" si="166"/>
        <v>0.10840282232200128</v>
      </c>
      <c r="H234" s="110">
        <f t="shared" si="166"/>
        <v>0.11225144323284157</v>
      </c>
      <c r="I234" s="110">
        <f t="shared" si="166"/>
        <v>0.11225144323284157</v>
      </c>
      <c r="J234" s="110">
        <f t="shared" si="166"/>
        <v>9.1084028223220009E-2</v>
      </c>
      <c r="K234" s="110">
        <f t="shared" si="166"/>
        <v>0.10455420141116101</v>
      </c>
      <c r="L234" s="110">
        <f t="shared" si="166"/>
        <v>8.7235407312379734E-2</v>
      </c>
      <c r="M234" s="110">
        <f t="shared" si="166"/>
        <v>4.3617703656189867E-2</v>
      </c>
      <c r="N234" s="111">
        <v>1</v>
      </c>
      <c r="O234" s="112"/>
      <c r="P234" s="113"/>
    </row>
    <row r="235" spans="1:16" s="108" customFormat="1" x14ac:dyDescent="0.2">
      <c r="A235" s="105">
        <v>2009</v>
      </c>
      <c r="B235" s="12">
        <v>87201</v>
      </c>
      <c r="C235" s="12">
        <v>89469</v>
      </c>
      <c r="D235" s="12">
        <v>100517</v>
      </c>
      <c r="E235" s="12">
        <v>95076.287450119431</v>
      </c>
      <c r="F235" s="12">
        <v>94604</v>
      </c>
      <c r="G235" s="12">
        <v>98605</v>
      </c>
      <c r="H235" s="12">
        <v>100337</v>
      </c>
      <c r="I235" s="12">
        <v>97975</v>
      </c>
      <c r="J235" s="12">
        <v>95858</v>
      </c>
      <c r="K235" s="12">
        <v>94937</v>
      </c>
      <c r="L235" s="12">
        <v>90574</v>
      </c>
      <c r="M235" s="12">
        <v>104961</v>
      </c>
      <c r="N235" s="49">
        <f>B236*B235+C236*C235+D236*D235+E236*E235+F236*F235+G236*G235+H236*H235+I236*I235+J236*J235+K236*K235+L236*L235+M236*M235</f>
        <v>96323.16831620787</v>
      </c>
      <c r="O235" s="106"/>
      <c r="P235" s="107"/>
    </row>
    <row r="236" spans="1:16" s="33" customFormat="1" x14ac:dyDescent="0.2">
      <c r="A236" s="58"/>
      <c r="B236" s="59">
        <f t="shared" ref="B236:M236" si="167">B8/$N$8</f>
        <v>2.6940346375881975E-2</v>
      </c>
      <c r="C236" s="59">
        <f t="shared" si="167"/>
        <v>4.0410519563822966E-2</v>
      </c>
      <c r="D236" s="59">
        <f t="shared" si="167"/>
        <v>6.3502245028864659E-2</v>
      </c>
      <c r="E236" s="59">
        <f t="shared" si="167"/>
        <v>9.6856959589480443E-2</v>
      </c>
      <c r="F236" s="59">
        <f t="shared" si="167"/>
        <v>0.11289288005131494</v>
      </c>
      <c r="G236" s="59">
        <f t="shared" si="167"/>
        <v>0.10840282232200128</v>
      </c>
      <c r="H236" s="59">
        <f t="shared" si="167"/>
        <v>0.11225144323284157</v>
      </c>
      <c r="I236" s="59">
        <f t="shared" si="167"/>
        <v>0.11225144323284157</v>
      </c>
      <c r="J236" s="59">
        <f t="shared" si="167"/>
        <v>9.1084028223220009E-2</v>
      </c>
      <c r="K236" s="59">
        <f t="shared" si="167"/>
        <v>0.10455420141116101</v>
      </c>
      <c r="L236" s="59">
        <f t="shared" si="167"/>
        <v>8.7235407312379734E-2</v>
      </c>
      <c r="M236" s="59">
        <f t="shared" si="167"/>
        <v>4.3617703656189867E-2</v>
      </c>
      <c r="N236" s="60">
        <f>SUM(B236:M236)</f>
        <v>1</v>
      </c>
      <c r="O236" s="61"/>
      <c r="P236" s="62"/>
    </row>
    <row r="237" spans="1:16" s="3" customFormat="1" x14ac:dyDescent="0.2">
      <c r="A237" s="35">
        <v>2010</v>
      </c>
      <c r="B237" s="12">
        <v>84308</v>
      </c>
      <c r="C237" s="12">
        <v>90004</v>
      </c>
      <c r="D237" s="12">
        <v>88904</v>
      </c>
      <c r="E237" s="12">
        <v>91148</v>
      </c>
      <c r="F237" s="12">
        <v>95005</v>
      </c>
      <c r="G237" s="12">
        <v>98470</v>
      </c>
      <c r="H237" s="12">
        <v>104703</v>
      </c>
      <c r="I237" s="12">
        <v>94659</v>
      </c>
      <c r="J237" s="12">
        <v>93609</v>
      </c>
      <c r="K237" s="12">
        <v>104987</v>
      </c>
      <c r="L237" s="49">
        <v>94548</v>
      </c>
      <c r="M237" s="12">
        <v>98383</v>
      </c>
      <c r="N237" s="49">
        <f>B238*B237+C238*C237+D238*D237+E238*E237+F238*F237+G238*G237+H238*H237+I238*I237+J238*J237+K238*K237+L238*L237+M238*M237</f>
        <v>95099.676348547728</v>
      </c>
      <c r="O237" s="55"/>
      <c r="P237" s="14"/>
    </row>
    <row r="238" spans="1:16" s="33" customFormat="1" x14ac:dyDescent="0.2">
      <c r="A238" s="58"/>
      <c r="B238" s="59">
        <f t="shared" ref="B238:M238" si="168">B9/$O$9</f>
        <v>3.4578146611341634E-2</v>
      </c>
      <c r="C238" s="59">
        <f t="shared" si="168"/>
        <v>5.1175656984785614E-2</v>
      </c>
      <c r="D238" s="59">
        <f t="shared" si="168"/>
        <v>0.10235131396957123</v>
      </c>
      <c r="E238" s="59">
        <f t="shared" si="168"/>
        <v>0.13070539419087138</v>
      </c>
      <c r="F238" s="59">
        <f t="shared" si="168"/>
        <v>0.13485477178423236</v>
      </c>
      <c r="G238" s="59">
        <f t="shared" si="168"/>
        <v>0.1272475795297372</v>
      </c>
      <c r="H238" s="59">
        <f t="shared" si="168"/>
        <v>7.1922544951590589E-2</v>
      </c>
      <c r="I238" s="59">
        <f t="shared" si="168"/>
        <v>7.9529737206085749E-2</v>
      </c>
      <c r="J238" s="59">
        <f t="shared" si="168"/>
        <v>6.5698478561549103E-2</v>
      </c>
      <c r="K238" s="59">
        <f t="shared" si="168"/>
        <v>6.2932226832641769E-2</v>
      </c>
      <c r="L238" s="59">
        <f t="shared" si="168"/>
        <v>6.9847856154910098E-2</v>
      </c>
      <c r="M238" s="59">
        <f t="shared" si="168"/>
        <v>6.9156293222683268E-2</v>
      </c>
      <c r="N238" s="60">
        <f>SUM(B238:M238)</f>
        <v>0.99999999999999978</v>
      </c>
      <c r="O238" s="61"/>
      <c r="P238" s="62"/>
    </row>
    <row r="239" spans="1:16" s="3" customFormat="1" x14ac:dyDescent="0.2">
      <c r="A239" s="35">
        <v>2010</v>
      </c>
      <c r="B239" s="12">
        <v>84308</v>
      </c>
      <c r="C239" s="12">
        <v>90004</v>
      </c>
      <c r="D239" s="12">
        <v>88904</v>
      </c>
      <c r="E239" s="12">
        <v>91148</v>
      </c>
      <c r="F239" s="12">
        <v>95005</v>
      </c>
      <c r="G239" s="12">
        <v>98470</v>
      </c>
      <c r="H239" s="12">
        <v>104703</v>
      </c>
      <c r="I239" s="12">
        <v>94659</v>
      </c>
      <c r="J239" s="12">
        <v>93609</v>
      </c>
      <c r="K239" s="12">
        <v>104987</v>
      </c>
      <c r="L239" s="49">
        <v>94548</v>
      </c>
      <c r="M239" s="12">
        <v>98383</v>
      </c>
      <c r="N239" s="49">
        <f>B240*B239+C240*C239+D240*D239+E240*E239+F240*F239+G240*G239+H240*H239+I240*I239+J240*J239+K240*K239+L240*L239+M240*M239</f>
        <v>95099.676348547728</v>
      </c>
      <c r="O239" s="55"/>
      <c r="P239" s="14"/>
    </row>
    <row r="240" spans="1:16" s="33" customFormat="1" x14ac:dyDescent="0.2">
      <c r="A240" s="58"/>
      <c r="B240" s="59">
        <f t="shared" ref="B240:M240" si="169">B9/$N$9</f>
        <v>3.4578146611341634E-2</v>
      </c>
      <c r="C240" s="59">
        <f t="shared" si="169"/>
        <v>5.1175656984785614E-2</v>
      </c>
      <c r="D240" s="59">
        <f t="shared" si="169"/>
        <v>0.10235131396957123</v>
      </c>
      <c r="E240" s="59">
        <f t="shared" si="169"/>
        <v>0.13070539419087138</v>
      </c>
      <c r="F240" s="59">
        <f t="shared" si="169"/>
        <v>0.13485477178423236</v>
      </c>
      <c r="G240" s="59">
        <f t="shared" si="169"/>
        <v>0.1272475795297372</v>
      </c>
      <c r="H240" s="59">
        <f t="shared" si="169"/>
        <v>7.1922544951590589E-2</v>
      </c>
      <c r="I240" s="59">
        <f t="shared" si="169"/>
        <v>7.9529737206085749E-2</v>
      </c>
      <c r="J240" s="59">
        <f t="shared" si="169"/>
        <v>6.5698478561549103E-2</v>
      </c>
      <c r="K240" s="59">
        <f t="shared" si="169"/>
        <v>6.2932226832641769E-2</v>
      </c>
      <c r="L240" s="59">
        <f t="shared" si="169"/>
        <v>6.9847856154910098E-2</v>
      </c>
      <c r="M240" s="59">
        <f t="shared" si="169"/>
        <v>6.9156293222683268E-2</v>
      </c>
      <c r="N240" s="60">
        <f>SUM(B240:M240)</f>
        <v>0.99999999999999978</v>
      </c>
      <c r="O240" s="61"/>
      <c r="P240" s="62"/>
    </row>
    <row r="241" spans="1:30" s="3" customFormat="1" x14ac:dyDescent="0.2">
      <c r="A241" s="35">
        <v>2011</v>
      </c>
      <c r="B241" s="12">
        <v>78389</v>
      </c>
      <c r="C241" s="12">
        <v>67403</v>
      </c>
      <c r="D241" s="12">
        <v>84313</v>
      </c>
      <c r="E241" s="12">
        <v>85785</v>
      </c>
      <c r="F241" s="12">
        <v>91181</v>
      </c>
      <c r="G241" s="12">
        <v>99136</v>
      </c>
      <c r="H241" s="12">
        <v>89762</v>
      </c>
      <c r="I241" s="12">
        <v>94337</v>
      </c>
      <c r="J241" s="12">
        <v>87152</v>
      </c>
      <c r="K241" s="12">
        <v>77796</v>
      </c>
      <c r="L241" s="12">
        <v>92520</v>
      </c>
      <c r="M241" s="12">
        <v>82691</v>
      </c>
      <c r="N241" s="49">
        <f>B242*B241+C242*C241+D242*D241+E242*E241+F242*F241+G242*G241+H242*H241+I242*I241+J242*J241+K242*K241+L242*L241+M242*M241</f>
        <v>87889.352387843697</v>
      </c>
      <c r="O241" s="55"/>
      <c r="P241" s="14"/>
    </row>
    <row r="242" spans="1:30" s="33" customFormat="1" x14ac:dyDescent="0.2">
      <c r="A242" s="58"/>
      <c r="B242" s="59">
        <f t="shared" ref="B242:M242" si="170">B10/$O$10</f>
        <v>4.2691751085383499E-2</v>
      </c>
      <c r="C242" s="59">
        <f t="shared" si="170"/>
        <v>4.2691751085383499E-2</v>
      </c>
      <c r="D242" s="59">
        <f t="shared" si="170"/>
        <v>6.1505065123010128E-2</v>
      </c>
      <c r="E242" s="59">
        <f t="shared" si="170"/>
        <v>7.9594790159189577E-2</v>
      </c>
      <c r="F242" s="59">
        <f t="shared" si="170"/>
        <v>0.10492040520984081</v>
      </c>
      <c r="G242" s="59">
        <f t="shared" si="170"/>
        <v>0.12156295224312591</v>
      </c>
      <c r="H242" s="59">
        <f t="shared" si="170"/>
        <v>0.12373371924746744</v>
      </c>
      <c r="I242" s="59">
        <f t="shared" si="170"/>
        <v>0.10709117221418235</v>
      </c>
      <c r="J242" s="59">
        <f t="shared" si="170"/>
        <v>8.7554269175108543E-2</v>
      </c>
      <c r="K242" s="59">
        <f t="shared" si="170"/>
        <v>8.2489146164978294E-2</v>
      </c>
      <c r="L242" s="59">
        <f t="shared" si="170"/>
        <v>7.0188133140376266E-2</v>
      </c>
      <c r="M242" s="59">
        <f t="shared" si="170"/>
        <v>7.5976845151953687E-2</v>
      </c>
      <c r="N242" s="60">
        <f>SUM(B242:M242)</f>
        <v>1</v>
      </c>
      <c r="O242" s="61"/>
      <c r="P242" s="62"/>
    </row>
    <row r="243" spans="1:30" s="3" customFormat="1" x14ac:dyDescent="0.2">
      <c r="A243" s="35">
        <v>2011</v>
      </c>
      <c r="B243" s="12">
        <v>78389</v>
      </c>
      <c r="C243" s="12">
        <v>67403</v>
      </c>
      <c r="D243" s="12">
        <v>84313</v>
      </c>
      <c r="E243" s="12">
        <v>85785</v>
      </c>
      <c r="F243" s="12">
        <v>91181</v>
      </c>
      <c r="G243" s="12">
        <v>99136</v>
      </c>
      <c r="H243" s="12">
        <v>89762</v>
      </c>
      <c r="I243" s="12">
        <v>94337</v>
      </c>
      <c r="J243" s="12">
        <v>87152</v>
      </c>
      <c r="K243" s="12">
        <v>77796</v>
      </c>
      <c r="L243" s="12">
        <v>92520</v>
      </c>
      <c r="M243" s="12">
        <v>82691</v>
      </c>
      <c r="N243" s="49">
        <f>B244*B243+C244*C243+D244*D243+E244*E243+F244*F243+G244*G243+H244*H243+I244*I243+J244*J243+K244*K243+L244*L243+M244*M243</f>
        <v>87889.352387843697</v>
      </c>
      <c r="O243" s="55"/>
      <c r="P243" s="14"/>
    </row>
    <row r="244" spans="1:30" s="33" customFormat="1" x14ac:dyDescent="0.2">
      <c r="A244" s="58"/>
      <c r="B244" s="59">
        <f t="shared" ref="B244:M244" si="171">B10/$N$10</f>
        <v>4.2691751085383499E-2</v>
      </c>
      <c r="C244" s="59">
        <f t="shared" si="171"/>
        <v>4.2691751085383499E-2</v>
      </c>
      <c r="D244" s="59">
        <f t="shared" si="171"/>
        <v>6.1505065123010128E-2</v>
      </c>
      <c r="E244" s="59">
        <f t="shared" si="171"/>
        <v>7.9594790159189577E-2</v>
      </c>
      <c r="F244" s="59">
        <f t="shared" si="171"/>
        <v>0.10492040520984081</v>
      </c>
      <c r="G244" s="59">
        <f t="shared" si="171"/>
        <v>0.12156295224312591</v>
      </c>
      <c r="H244" s="59">
        <f t="shared" si="171"/>
        <v>0.12373371924746744</v>
      </c>
      <c r="I244" s="59">
        <f t="shared" si="171"/>
        <v>0.10709117221418235</v>
      </c>
      <c r="J244" s="59">
        <f t="shared" si="171"/>
        <v>8.7554269175108543E-2</v>
      </c>
      <c r="K244" s="59">
        <f t="shared" si="171"/>
        <v>8.2489146164978294E-2</v>
      </c>
      <c r="L244" s="59">
        <f t="shared" si="171"/>
        <v>7.0188133140376266E-2</v>
      </c>
      <c r="M244" s="59">
        <f t="shared" si="171"/>
        <v>7.5976845151953687E-2</v>
      </c>
      <c r="N244" s="60">
        <f>SUM(B244:M244)</f>
        <v>1</v>
      </c>
      <c r="O244" s="61"/>
      <c r="P244" s="62"/>
    </row>
    <row r="245" spans="1:30" s="3" customFormat="1" x14ac:dyDescent="0.2">
      <c r="A245" s="35">
        <v>2012</v>
      </c>
      <c r="B245" s="12">
        <v>89008</v>
      </c>
      <c r="C245" s="12">
        <v>85132</v>
      </c>
      <c r="D245" s="12">
        <v>84815</v>
      </c>
      <c r="E245" s="12">
        <v>79951</v>
      </c>
      <c r="F245" s="12">
        <v>84843</v>
      </c>
      <c r="G245" s="12">
        <v>96623</v>
      </c>
      <c r="H245" s="12">
        <v>96523</v>
      </c>
      <c r="I245" s="12">
        <v>99972</v>
      </c>
      <c r="J245" s="12">
        <v>91912</v>
      </c>
      <c r="K245" s="12">
        <v>90513</v>
      </c>
      <c r="L245" s="12">
        <v>92053</v>
      </c>
      <c r="M245" s="12">
        <v>83847</v>
      </c>
      <c r="N245" s="49">
        <f>B246*B245+C246*C245+D246*D245+E246*E245+F246*F245+G246*G245+H246*H245+I246*I245+J246*J245+K246*K245+L246*L245+M246*M245</f>
        <v>90537.406094527367</v>
      </c>
      <c r="O245" s="55"/>
      <c r="P245" s="14"/>
    </row>
    <row r="246" spans="1:30" s="114" customFormat="1" x14ac:dyDescent="0.2">
      <c r="A246" s="109"/>
      <c r="B246" s="59">
        <f t="shared" ref="B246:M246" si="172">B11/$O$11</f>
        <v>3.6069651741293535E-2</v>
      </c>
      <c r="C246" s="59">
        <f t="shared" si="172"/>
        <v>4.9129353233830844E-2</v>
      </c>
      <c r="D246" s="59">
        <f t="shared" si="172"/>
        <v>6.965174129353234E-2</v>
      </c>
      <c r="E246" s="59">
        <f t="shared" si="172"/>
        <v>8.45771144278607E-2</v>
      </c>
      <c r="F246" s="59">
        <f t="shared" si="172"/>
        <v>0.10572139303482588</v>
      </c>
      <c r="G246" s="59">
        <f t="shared" si="172"/>
        <v>0.13619402985074627</v>
      </c>
      <c r="H246" s="59">
        <f t="shared" si="172"/>
        <v>9.3283582089552244E-2</v>
      </c>
      <c r="I246" s="59">
        <f t="shared" si="172"/>
        <v>0.11007462686567164</v>
      </c>
      <c r="J246" s="59">
        <f t="shared" si="172"/>
        <v>8.3955223880597021E-2</v>
      </c>
      <c r="K246" s="59">
        <f t="shared" si="172"/>
        <v>8.7064676616915429E-2</v>
      </c>
      <c r="L246" s="59">
        <f t="shared" si="172"/>
        <v>7.8358208955223885E-2</v>
      </c>
      <c r="M246" s="59">
        <f t="shared" si="172"/>
        <v>6.5920398009950254E-2</v>
      </c>
      <c r="N246" s="60">
        <f>SUM(B246:M246)</f>
        <v>1</v>
      </c>
      <c r="O246" s="115"/>
      <c r="P246" s="113"/>
      <c r="R246" s="116" t="s">
        <v>6</v>
      </c>
      <c r="S246" s="116" t="s">
        <v>7</v>
      </c>
      <c r="T246" s="116" t="s">
        <v>8</v>
      </c>
      <c r="U246" s="116" t="s">
        <v>9</v>
      </c>
      <c r="V246" s="116" t="s">
        <v>10</v>
      </c>
      <c r="W246" s="116" t="s">
        <v>11</v>
      </c>
      <c r="X246" s="116" t="s">
        <v>12</v>
      </c>
      <c r="Y246" s="116" t="s">
        <v>13</v>
      </c>
      <c r="Z246" s="116" t="s">
        <v>14</v>
      </c>
      <c r="AA246" s="116" t="s">
        <v>15</v>
      </c>
      <c r="AB246" s="116" t="s">
        <v>16</v>
      </c>
      <c r="AC246" s="116" t="s">
        <v>17</v>
      </c>
      <c r="AD246" s="116"/>
    </row>
    <row r="247" spans="1:30" s="3" customFormat="1" x14ac:dyDescent="0.2">
      <c r="A247" s="35">
        <v>2012</v>
      </c>
      <c r="B247" s="12">
        <v>89008</v>
      </c>
      <c r="C247" s="12">
        <v>85132</v>
      </c>
      <c r="D247" s="12">
        <v>84815</v>
      </c>
      <c r="E247" s="12">
        <v>79951</v>
      </c>
      <c r="F247" s="12">
        <v>84843</v>
      </c>
      <c r="G247" s="12">
        <v>96623</v>
      </c>
      <c r="H247" s="12">
        <v>96523</v>
      </c>
      <c r="I247" s="12">
        <v>99972</v>
      </c>
      <c r="J247" s="12">
        <v>91912</v>
      </c>
      <c r="K247" s="12">
        <v>90513</v>
      </c>
      <c r="L247" s="12">
        <v>92053</v>
      </c>
      <c r="M247" s="12">
        <v>83847</v>
      </c>
      <c r="N247" s="49">
        <f>B248*B247+C248*C247+D248*D247+E248*E247+F248*F247+G248*G247+H248*H247+I248*I247+J248*J247+K248*K247+L248*L247+M248*M247</f>
        <v>90537.406094527367</v>
      </c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21"/>
      <c r="Z247" s="21"/>
      <c r="AA247" s="21"/>
      <c r="AB247" s="21"/>
      <c r="AC247" s="21"/>
      <c r="AD247" s="21"/>
    </row>
    <row r="248" spans="1:30" s="114" customFormat="1" x14ac:dyDescent="0.2">
      <c r="A248" s="109"/>
      <c r="B248" s="110">
        <f t="shared" ref="B248:M248" si="173">B11/$N$11</f>
        <v>3.6069651741293535E-2</v>
      </c>
      <c r="C248" s="110">
        <f t="shared" si="173"/>
        <v>4.9129353233830844E-2</v>
      </c>
      <c r="D248" s="110">
        <f t="shared" si="173"/>
        <v>6.965174129353234E-2</v>
      </c>
      <c r="E248" s="110">
        <f t="shared" si="173"/>
        <v>8.45771144278607E-2</v>
      </c>
      <c r="F248" s="110">
        <f t="shared" si="173"/>
        <v>0.10572139303482588</v>
      </c>
      <c r="G248" s="110">
        <f t="shared" si="173"/>
        <v>0.13619402985074627</v>
      </c>
      <c r="H248" s="110">
        <f t="shared" si="173"/>
        <v>9.3283582089552244E-2</v>
      </c>
      <c r="I248" s="110">
        <f t="shared" si="173"/>
        <v>0.11007462686567164</v>
      </c>
      <c r="J248" s="110">
        <f t="shared" si="173"/>
        <v>8.3955223880597021E-2</v>
      </c>
      <c r="K248" s="110">
        <f t="shared" si="173"/>
        <v>8.7064676616915429E-2</v>
      </c>
      <c r="L248" s="110">
        <f t="shared" si="173"/>
        <v>7.8358208955223885E-2</v>
      </c>
      <c r="M248" s="110">
        <f t="shared" si="173"/>
        <v>6.5920398009950254E-2</v>
      </c>
      <c r="N248" s="60">
        <f>SUM(B248:M248)</f>
        <v>1</v>
      </c>
      <c r="O248" s="115"/>
      <c r="P248" s="113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</row>
    <row r="249" spans="1:30" s="108" customFormat="1" x14ac:dyDescent="0.2">
      <c r="A249" s="105">
        <v>2013</v>
      </c>
      <c r="B249" s="121">
        <v>93021</v>
      </c>
      <c r="C249" s="121">
        <v>80175</v>
      </c>
      <c r="D249" s="121">
        <v>83583</v>
      </c>
      <c r="E249" s="121">
        <v>100050</v>
      </c>
      <c r="F249" s="121">
        <v>97707</v>
      </c>
      <c r="G249" s="121">
        <v>100557</v>
      </c>
      <c r="H249" s="121">
        <v>100972</v>
      </c>
      <c r="I249" s="121">
        <v>101723</v>
      </c>
      <c r="J249" s="121">
        <v>96933</v>
      </c>
      <c r="K249" s="121">
        <v>101977</v>
      </c>
      <c r="L249" s="121">
        <v>99768</v>
      </c>
      <c r="M249" s="121">
        <v>89751</v>
      </c>
      <c r="N249" s="122">
        <f>B250*B249+C250*C249+D250*D249+E250*E249+F250*F249+G250*G249+H250*H249+I249*I250+J250*J249+K250*K249+L250*L249+M250*M249</f>
        <v>97002.572767364923</v>
      </c>
      <c r="O249" s="123"/>
      <c r="P249" s="107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</row>
    <row r="250" spans="1:30" s="114" customFormat="1" x14ac:dyDescent="0.2">
      <c r="A250" s="109"/>
      <c r="B250" s="110">
        <f>B12/$O$12</f>
        <v>4.2998897464167588E-2</v>
      </c>
      <c r="C250" s="110">
        <f t="shared" ref="C250:M250" si="174">C12/$O$12</f>
        <v>4.7409040793825796E-2</v>
      </c>
      <c r="D250" s="110">
        <f t="shared" si="174"/>
        <v>6.229327453142227E-2</v>
      </c>
      <c r="E250" s="110">
        <f t="shared" si="174"/>
        <v>9.6471885336273433E-2</v>
      </c>
      <c r="F250" s="110">
        <f t="shared" si="174"/>
        <v>0.10859977949283352</v>
      </c>
      <c r="G250" s="110">
        <f t="shared" si="174"/>
        <v>0.10749724366041896</v>
      </c>
      <c r="H250" s="110">
        <f t="shared" si="174"/>
        <v>0.10529217199558985</v>
      </c>
      <c r="I250" s="110">
        <f t="shared" si="174"/>
        <v>0.12238147739801543</v>
      </c>
      <c r="J250" s="110">
        <f t="shared" si="174"/>
        <v>9.812568908489526E-2</v>
      </c>
      <c r="K250" s="110">
        <f t="shared" si="174"/>
        <v>7.7177508269018744E-2</v>
      </c>
      <c r="L250" s="110">
        <f t="shared" si="174"/>
        <v>6.3395810363836819E-2</v>
      </c>
      <c r="M250" s="110">
        <f t="shared" si="174"/>
        <v>6.8357221609702312E-2</v>
      </c>
      <c r="N250" s="60">
        <f>SUM(B250:M250)</f>
        <v>1</v>
      </c>
      <c r="O250" s="115"/>
      <c r="P250" s="113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</row>
    <row r="251" spans="1:30" s="108" customFormat="1" x14ac:dyDescent="0.2">
      <c r="A251" s="105">
        <v>2013</v>
      </c>
      <c r="B251" s="121">
        <v>93021</v>
      </c>
      <c r="C251" s="121">
        <v>80175</v>
      </c>
      <c r="D251" s="121">
        <v>83583</v>
      </c>
      <c r="E251" s="121">
        <v>100050</v>
      </c>
      <c r="F251" s="121">
        <v>97707</v>
      </c>
      <c r="G251" s="121">
        <v>100557</v>
      </c>
      <c r="H251" s="121">
        <v>100972</v>
      </c>
      <c r="I251" s="121">
        <v>101723</v>
      </c>
      <c r="J251" s="121">
        <v>96933</v>
      </c>
      <c r="K251" s="121">
        <v>101977</v>
      </c>
      <c r="L251" s="121">
        <v>99768</v>
      </c>
      <c r="M251" s="121">
        <v>89751</v>
      </c>
      <c r="N251" s="122">
        <f>B252*B251+C252*C251+D252*D251+E252*E251+F252*F251+G252*G251+H252*H251+I252*I251+J252*J251+K252*K251+L252*L251+M252*M251</f>
        <v>97002.572767364923</v>
      </c>
      <c r="O251" s="123"/>
      <c r="P251" s="107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</row>
    <row r="252" spans="1:30" s="114" customFormat="1" x14ac:dyDescent="0.2">
      <c r="A252" s="109"/>
      <c r="B252" s="110">
        <f t="shared" ref="B252:J252" si="175">B12/$N$12</f>
        <v>4.2998897464167588E-2</v>
      </c>
      <c r="C252" s="110">
        <f t="shared" si="175"/>
        <v>4.7409040793825796E-2</v>
      </c>
      <c r="D252" s="110">
        <f t="shared" si="175"/>
        <v>6.229327453142227E-2</v>
      </c>
      <c r="E252" s="110">
        <f t="shared" si="175"/>
        <v>9.6471885336273433E-2</v>
      </c>
      <c r="F252" s="110">
        <f t="shared" si="175"/>
        <v>0.10859977949283352</v>
      </c>
      <c r="G252" s="110">
        <f t="shared" si="175"/>
        <v>0.10749724366041896</v>
      </c>
      <c r="H252" s="110">
        <f t="shared" si="175"/>
        <v>0.10529217199558985</v>
      </c>
      <c r="I252" s="110">
        <f t="shared" si="175"/>
        <v>0.12238147739801543</v>
      </c>
      <c r="J252" s="110">
        <f t="shared" si="175"/>
        <v>9.812568908489526E-2</v>
      </c>
      <c r="K252" s="110">
        <f>K12/$N$12</f>
        <v>7.7177508269018744E-2</v>
      </c>
      <c r="L252" s="110">
        <f>L12/$N$12</f>
        <v>6.3395810363836819E-2</v>
      </c>
      <c r="M252" s="110">
        <f>M12/$N$12</f>
        <v>6.8357221609702312E-2</v>
      </c>
      <c r="N252" s="60">
        <f>SUM(B252:M252)</f>
        <v>1</v>
      </c>
      <c r="O252" s="115"/>
      <c r="P252" s="113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</row>
    <row r="253" spans="1:30" s="3" customFormat="1" x14ac:dyDescent="0.2">
      <c r="A253" s="50">
        <v>2014</v>
      </c>
      <c r="B253" s="12">
        <v>88299</v>
      </c>
      <c r="C253" s="12">
        <v>88881</v>
      </c>
      <c r="D253" s="12">
        <v>93396</v>
      </c>
      <c r="E253" s="12">
        <v>87281</v>
      </c>
      <c r="F253" s="12">
        <v>93912</v>
      </c>
      <c r="G253" s="12">
        <v>100630</v>
      </c>
      <c r="H253" s="12">
        <v>88891</v>
      </c>
      <c r="I253" s="12">
        <v>97530</v>
      </c>
      <c r="J253" s="12">
        <v>94677</v>
      </c>
      <c r="K253" s="12">
        <v>93159</v>
      </c>
      <c r="L253" s="12">
        <v>86943</v>
      </c>
      <c r="M253" s="12">
        <v>84625</v>
      </c>
      <c r="N253" s="49">
        <v>92675.981601731604</v>
      </c>
      <c r="O253" s="42"/>
      <c r="P253" s="14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</row>
    <row r="254" spans="1:30" s="114" customFormat="1" x14ac:dyDescent="0.2">
      <c r="A254" s="109"/>
      <c r="B254" s="110">
        <v>4.3290043290043288E-2</v>
      </c>
      <c r="C254" s="110">
        <v>4.4913419913419912E-2</v>
      </c>
      <c r="D254" s="110">
        <v>6.6558441558441553E-2</v>
      </c>
      <c r="E254" s="110">
        <v>6.6558441558441553E-2</v>
      </c>
      <c r="F254" s="110">
        <v>0.11580086580086581</v>
      </c>
      <c r="G254" s="110">
        <v>0.13636363636363635</v>
      </c>
      <c r="H254" s="110">
        <v>0.10606060606060606</v>
      </c>
      <c r="I254" s="110">
        <v>0.10335497835497835</v>
      </c>
      <c r="J254" s="110">
        <v>8.82034632034632E-2</v>
      </c>
      <c r="K254" s="110">
        <v>9.9025974025974031E-2</v>
      </c>
      <c r="L254" s="110">
        <v>7.0887445887445888E-2</v>
      </c>
      <c r="M254" s="110">
        <v>5.8982683982683984E-2</v>
      </c>
      <c r="N254" s="60">
        <v>0.99999999999999989</v>
      </c>
      <c r="O254" s="115"/>
      <c r="P254" s="113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</row>
    <row r="255" spans="1:30" x14ac:dyDescent="0.2">
      <c r="A255" s="2">
        <v>2014</v>
      </c>
      <c r="B255" s="12">
        <v>88299</v>
      </c>
      <c r="C255" s="12">
        <v>88881</v>
      </c>
      <c r="D255" s="121">
        <v>93396</v>
      </c>
      <c r="E255" s="121">
        <v>87281</v>
      </c>
      <c r="F255" s="121">
        <v>93912</v>
      </c>
      <c r="G255" s="121">
        <v>100630</v>
      </c>
      <c r="H255" s="121">
        <v>88891</v>
      </c>
      <c r="I255" s="121">
        <v>97530</v>
      </c>
      <c r="J255" s="121">
        <v>94677</v>
      </c>
      <c r="K255" s="121">
        <v>93159</v>
      </c>
      <c r="L255" s="121">
        <v>86943</v>
      </c>
      <c r="M255" s="121">
        <v>84625</v>
      </c>
      <c r="N255" s="49">
        <f>B256*B255</f>
        <v>3822.4675324675322</v>
      </c>
    </row>
    <row r="256" spans="1:30" s="114" customFormat="1" x14ac:dyDescent="0.2">
      <c r="A256" s="119"/>
      <c r="B256" s="110">
        <f t="shared" ref="B256:J256" si="176">B13/$N$13</f>
        <v>4.3290043290043288E-2</v>
      </c>
      <c r="C256" s="110">
        <f t="shared" si="176"/>
        <v>4.4913419913419912E-2</v>
      </c>
      <c r="D256" s="110">
        <f t="shared" si="176"/>
        <v>6.6558441558441553E-2</v>
      </c>
      <c r="E256" s="110">
        <f t="shared" si="176"/>
        <v>6.6558441558441553E-2</v>
      </c>
      <c r="F256" s="110">
        <f t="shared" si="176"/>
        <v>0.11580086580086581</v>
      </c>
      <c r="G256" s="110">
        <f t="shared" si="176"/>
        <v>0.13636363636363635</v>
      </c>
      <c r="H256" s="110">
        <f t="shared" si="176"/>
        <v>0.10606060606060606</v>
      </c>
      <c r="I256" s="110">
        <f t="shared" si="176"/>
        <v>0.10335497835497835</v>
      </c>
      <c r="J256" s="110">
        <f t="shared" si="176"/>
        <v>8.82034632034632E-2</v>
      </c>
      <c r="K256" s="110">
        <f t="shared" ref="K256:M256" si="177">K13/$N$13</f>
        <v>9.9025974025974031E-2</v>
      </c>
      <c r="L256" s="110">
        <f t="shared" si="177"/>
        <v>7.0887445887445888E-2</v>
      </c>
      <c r="M256" s="110">
        <f t="shared" si="177"/>
        <v>5.8982683982683984E-2</v>
      </c>
      <c r="N256" s="60">
        <f>SUM(B256:B256)</f>
        <v>4.3290043290043288E-2</v>
      </c>
      <c r="O256" s="115"/>
    </row>
    <row r="257" spans="1:33" s="114" customFormat="1" x14ac:dyDescent="0.2">
      <c r="A257" s="119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20"/>
      <c r="N257" s="60"/>
      <c r="O257" s="115"/>
    </row>
    <row r="258" spans="1:33" s="3" customFormat="1" x14ac:dyDescent="0.2">
      <c r="A258" s="35">
        <v>2015</v>
      </c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48"/>
      <c r="N258" s="118"/>
      <c r="O258" s="42"/>
    </row>
    <row r="259" spans="1:33" s="3" customFormat="1" x14ac:dyDescent="0.2">
      <c r="A259" s="109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20"/>
      <c r="N259" s="111"/>
      <c r="O259" s="115"/>
      <c r="P259" s="113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</row>
    <row r="260" spans="1:33" x14ac:dyDescent="0.2">
      <c r="A260" s="8"/>
      <c r="B260" s="18" t="s">
        <v>23</v>
      </c>
      <c r="C260" s="4" t="s">
        <v>24</v>
      </c>
      <c r="D260" s="4" t="s">
        <v>25</v>
      </c>
      <c r="E260" s="18" t="s">
        <v>26</v>
      </c>
      <c r="F260" s="18" t="s">
        <v>27</v>
      </c>
      <c r="G260" s="18" t="s">
        <v>28</v>
      </c>
      <c r="H260" s="18" t="s">
        <v>29</v>
      </c>
      <c r="I260" s="18" t="s">
        <v>30</v>
      </c>
      <c r="J260" s="18" t="s">
        <v>31</v>
      </c>
      <c r="K260" s="18" t="s">
        <v>32</v>
      </c>
      <c r="L260" s="18" t="s">
        <v>33</v>
      </c>
      <c r="M260" s="18" t="s">
        <v>34</v>
      </c>
      <c r="N260" s="18"/>
      <c r="P260" s="11"/>
      <c r="Q260">
        <v>2000</v>
      </c>
      <c r="R260" s="94">
        <v>108841.26328081902</v>
      </c>
      <c r="S260" s="94">
        <v>86218.325301852761</v>
      </c>
      <c r="T260" s="94">
        <v>93902.434803589174</v>
      </c>
      <c r="U260" s="94">
        <v>91697.667680693863</v>
      </c>
      <c r="V260" s="94">
        <v>101134.05085489125</v>
      </c>
      <c r="W260" s="94">
        <v>114445.6699312792</v>
      </c>
      <c r="X260" s="94">
        <v>117247.74444448581</v>
      </c>
      <c r="Y260" s="94">
        <v>102143.71511350994</v>
      </c>
      <c r="Z260" s="94">
        <v>104324.1871136275</v>
      </c>
      <c r="AA260" s="94">
        <v>96330.42903744668</v>
      </c>
      <c r="AB260" s="94">
        <v>112183.5207549523</v>
      </c>
      <c r="AC260" s="94">
        <v>99445.98107420138</v>
      </c>
      <c r="AD260" s="94"/>
      <c r="AF260">
        <v>2000</v>
      </c>
      <c r="AG260">
        <f>(103820/110)*100</f>
        <v>94381.818181818191</v>
      </c>
    </row>
    <row r="261" spans="1:33" x14ac:dyDescent="0.2">
      <c r="A261" s="8" t="s">
        <v>35</v>
      </c>
      <c r="B261" s="45">
        <f>B213-M211</f>
        <v>1183</v>
      </c>
      <c r="C261" s="45">
        <f t="shared" ref="C261:M261" si="178">C213-B213</f>
        <v>1896</v>
      </c>
      <c r="D261" s="45">
        <f t="shared" si="178"/>
        <v>-8779</v>
      </c>
      <c r="E261" s="45">
        <f t="shared" si="178"/>
        <v>-251</v>
      </c>
      <c r="F261" s="7">
        <f t="shared" si="178"/>
        <v>6816</v>
      </c>
      <c r="G261" s="7">
        <f t="shared" si="178"/>
        <v>1488</v>
      </c>
      <c r="H261" s="7">
        <f t="shared" si="178"/>
        <v>433</v>
      </c>
      <c r="I261" s="7">
        <f t="shared" si="178"/>
        <v>6076</v>
      </c>
      <c r="J261" s="7">
        <f t="shared" si="178"/>
        <v>-9417</v>
      </c>
      <c r="K261" s="7">
        <f t="shared" si="178"/>
        <v>-684</v>
      </c>
      <c r="L261" s="7">
        <f t="shared" si="178"/>
        <v>1081</v>
      </c>
      <c r="M261" s="7">
        <f t="shared" si="178"/>
        <v>4379</v>
      </c>
      <c r="P261" s="11"/>
      <c r="Q261">
        <v>2001</v>
      </c>
      <c r="R261" s="94">
        <v>107225.72171784147</v>
      </c>
      <c r="S261" s="94">
        <v>110819.00855879424</v>
      </c>
      <c r="T261" s="94">
        <v>107776.73220658583</v>
      </c>
      <c r="U261" s="94">
        <v>117579.00673451831</v>
      </c>
      <c r="V261" s="94">
        <v>105511.41285505123</v>
      </c>
      <c r="W261" s="94">
        <v>114317.18256145417</v>
      </c>
      <c r="X261" s="94">
        <v>113451.76093512625</v>
      </c>
      <c r="Y261" s="94">
        <v>111444.55672992056</v>
      </c>
      <c r="Z261" s="94">
        <v>106976.04855699587</v>
      </c>
      <c r="AA261" s="94">
        <v>105151.54059224173</v>
      </c>
      <c r="AB261" s="94">
        <v>112191.21650930728</v>
      </c>
      <c r="AC261" s="94">
        <v>105270.65219914123</v>
      </c>
      <c r="AF261">
        <v>2001</v>
      </c>
      <c r="AG261">
        <f>(110188/112.9)*100</f>
        <v>97597.874224977859</v>
      </c>
    </row>
    <row r="262" spans="1:33" x14ac:dyDescent="0.2">
      <c r="A262" s="8" t="s">
        <v>36</v>
      </c>
      <c r="B262" s="44">
        <f>(B261/M211)*100</f>
        <v>1.1360253517069188</v>
      </c>
      <c r="C262" s="44">
        <f t="shared" ref="C262:M262" si="179">(C261/B213)*100</f>
        <v>1.8002620634649347</v>
      </c>
      <c r="D262" s="44">
        <f t="shared" si="179"/>
        <v>-8.1882963045870873</v>
      </c>
      <c r="E262" s="44">
        <f t="shared" si="179"/>
        <v>-0.25499060293594761</v>
      </c>
      <c r="F262" s="44">
        <f t="shared" si="179"/>
        <v>6.9420679540454655</v>
      </c>
      <c r="G262" s="44">
        <f t="shared" si="179"/>
        <v>1.417142857142857</v>
      </c>
      <c r="H262" s="44">
        <f t="shared" si="179"/>
        <v>0.40661858613177071</v>
      </c>
      <c r="I262" s="44">
        <f t="shared" si="179"/>
        <v>5.6827003114448988</v>
      </c>
      <c r="J262" s="44">
        <f t="shared" si="179"/>
        <v>-8.3338495712275549</v>
      </c>
      <c r="K262" s="44">
        <f t="shared" si="179"/>
        <v>-0.66035914269163931</v>
      </c>
      <c r="L262" s="44">
        <f t="shared" si="179"/>
        <v>1.0505753382055667</v>
      </c>
      <c r="M262" s="44">
        <f t="shared" si="179"/>
        <v>4.2115083143387482</v>
      </c>
      <c r="P262" s="11"/>
      <c r="Q262">
        <v>2002</v>
      </c>
      <c r="R262" s="94">
        <v>103714.77655360612</v>
      </c>
      <c r="S262" s="94">
        <v>109117.72853393438</v>
      </c>
      <c r="T262" s="94">
        <v>110246.08241843562</v>
      </c>
      <c r="U262" s="94">
        <v>100256.35498710533</v>
      </c>
      <c r="V262" s="94">
        <v>106532.27625765388</v>
      </c>
      <c r="W262" s="94">
        <v>117482.38812329927</v>
      </c>
      <c r="X262" s="94">
        <v>122175.3190823967</v>
      </c>
      <c r="Y262" s="94">
        <v>122690.75760619181</v>
      </c>
      <c r="Z262" s="94">
        <v>119492.09903791247</v>
      </c>
      <c r="AA262" s="94">
        <v>118880.06254583524</v>
      </c>
      <c r="AB262" s="94">
        <v>116535.4151396004</v>
      </c>
      <c r="AC262" s="94">
        <v>112185.00286982275</v>
      </c>
      <c r="AF262">
        <v>2002</v>
      </c>
      <c r="AG262">
        <f>(114207/114.3)*100</f>
        <v>99918.63517060368</v>
      </c>
    </row>
    <row r="263" spans="1:33" x14ac:dyDescent="0.2">
      <c r="A263" s="8"/>
      <c r="B263" s="21" t="s">
        <v>6</v>
      </c>
      <c r="C263" s="18" t="s">
        <v>7</v>
      </c>
      <c r="D263" s="18" t="s">
        <v>8</v>
      </c>
      <c r="E263" s="18" t="s">
        <v>9</v>
      </c>
      <c r="F263" s="18" t="s">
        <v>10</v>
      </c>
      <c r="G263" s="18" t="s">
        <v>11</v>
      </c>
      <c r="H263" s="18" t="s">
        <v>12</v>
      </c>
      <c r="I263" s="18" t="s">
        <v>13</v>
      </c>
      <c r="J263" s="18" t="s">
        <v>14</v>
      </c>
      <c r="K263" s="18" t="s">
        <v>15</v>
      </c>
      <c r="L263" s="18" t="s">
        <v>16</v>
      </c>
      <c r="M263" s="18" t="s">
        <v>17</v>
      </c>
      <c r="N263" s="18" t="s">
        <v>40</v>
      </c>
      <c r="P263" s="11"/>
      <c r="Q263">
        <v>2000</v>
      </c>
      <c r="R263">
        <f>data!R14/'mnth-mnth'!R3</f>
        <v>4.1281138790035588E-2</v>
      </c>
      <c r="S263">
        <f>data!R15/'mnth-mnth'!R3</f>
        <v>4.2704626334519574E-2</v>
      </c>
      <c r="T263">
        <f>data!R16/'mnth-mnth'!R3</f>
        <v>8.5409252669039148E-2</v>
      </c>
      <c r="U263">
        <f>data!R17/'mnth-mnth'!R3</f>
        <v>7.9715302491103202E-2</v>
      </c>
      <c r="V263">
        <f>data!R18/'mnth-mnth'!R3</f>
        <v>0.11743772241992882</v>
      </c>
      <c r="W263">
        <f>data!R19/'mnth-mnth'!R3</f>
        <v>0.13451957295373665</v>
      </c>
      <c r="X263">
        <f>data!R20/'mnth-mnth'!R3</f>
        <v>9.0391459074733102E-2</v>
      </c>
      <c r="Y263">
        <f>data!R21/'mnth-mnth'!R3</f>
        <v>9.8932384341637009E-2</v>
      </c>
      <c r="Z263">
        <f>data!R22/'mnth-mnth'!R3</f>
        <v>8.3274021352313168E-2</v>
      </c>
      <c r="AA263">
        <f>data!R23/'mnth-mnth'!R3</f>
        <v>9.1103202846975095E-2</v>
      </c>
      <c r="AB263">
        <f>data!R24/'mnth-mnth'!R3</f>
        <v>7.4021352313167255E-2</v>
      </c>
      <c r="AC263">
        <f>data!R25/'mnth-mnth'!R3</f>
        <v>6.1209964412811388E-2</v>
      </c>
      <c r="AD263">
        <f>SUM(R263:AC263)</f>
        <v>0.99999999999999989</v>
      </c>
      <c r="AF263">
        <v>2003</v>
      </c>
      <c r="AG263">
        <f>(117718/116.5)*100</f>
        <v>101045.49356223176</v>
      </c>
    </row>
    <row r="264" spans="1:33" x14ac:dyDescent="0.2">
      <c r="A264" s="8" t="s">
        <v>37</v>
      </c>
      <c r="B264" s="45">
        <f t="shared" ref="B264:N264" si="180">B213-B211</f>
        <v>10907</v>
      </c>
      <c r="C264" s="45">
        <f t="shared" si="180"/>
        <v>13746</v>
      </c>
      <c r="D264" s="45">
        <f t="shared" si="180"/>
        <v>-326</v>
      </c>
      <c r="E264" s="45">
        <f t="shared" si="180"/>
        <v>497</v>
      </c>
      <c r="F264" s="7">
        <f t="shared" si="180"/>
        <v>3391</v>
      </c>
      <c r="G264" s="7">
        <f t="shared" si="180"/>
        <v>7023</v>
      </c>
      <c r="H264" s="7">
        <f t="shared" si="180"/>
        <v>-93</v>
      </c>
      <c r="I264" s="7">
        <f t="shared" si="180"/>
        <v>1557</v>
      </c>
      <c r="J264" s="7">
        <f t="shared" si="180"/>
        <v>7644</v>
      </c>
      <c r="K264" s="7">
        <f t="shared" si="180"/>
        <v>3324</v>
      </c>
      <c r="L264" s="7">
        <f t="shared" si="180"/>
        <v>11788</v>
      </c>
      <c r="M264" s="7">
        <f t="shared" si="180"/>
        <v>4221</v>
      </c>
      <c r="N264" s="7">
        <f t="shared" si="180"/>
        <v>4250.6207115238212</v>
      </c>
      <c r="P264" s="11"/>
      <c r="Q264">
        <v>2001</v>
      </c>
      <c r="R264">
        <f>data!R26/'mnth-mnth'!R4</f>
        <v>4.5112781954887216E-2</v>
      </c>
      <c r="S264">
        <f>data!R27/'mnth-mnth'!R4</f>
        <v>4.5112781954887216E-2</v>
      </c>
      <c r="T264">
        <f>data!R28/'mnth-mnth'!R4</f>
        <v>8.709273182957393E-2</v>
      </c>
      <c r="U264">
        <f>data!R29/'mnth-mnth'!R4</f>
        <v>9.1478696741854632E-2</v>
      </c>
      <c r="V264">
        <f>data!R30/'mnth-mnth'!R4</f>
        <v>0.12280701754385964</v>
      </c>
      <c r="W264">
        <f>data!R31/'mnth-mnth'!R4</f>
        <v>0.10275689223057644</v>
      </c>
      <c r="X264">
        <f>data!R32/'mnth-mnth'!R4</f>
        <v>0.12280701754385964</v>
      </c>
      <c r="Y264">
        <f>data!R33/'mnth-mnth'!R4</f>
        <v>0.10714285714285714</v>
      </c>
      <c r="Z264">
        <f>data!R34/'mnth-mnth'!R4</f>
        <v>7.6441102756892226E-2</v>
      </c>
      <c r="AA264">
        <f>data!R35/'mnth-mnth'!R4</f>
        <v>7.8947368421052627E-2</v>
      </c>
      <c r="AB264">
        <f>data!R36/'mnth-mnth'!R4</f>
        <v>5.3258145363408518E-2</v>
      </c>
      <c r="AC264">
        <f>data!R37/'mnth-mnth'!R4</f>
        <v>6.7042606516290723E-2</v>
      </c>
      <c r="AD264">
        <f>SUM(R264:AC264)</f>
        <v>1</v>
      </c>
      <c r="AF264">
        <v>2004</v>
      </c>
      <c r="AG264">
        <f>(125658/119.4)*100</f>
        <v>105241.20603015074</v>
      </c>
    </row>
    <row r="265" spans="1:33" x14ac:dyDescent="0.2">
      <c r="A265" s="8" t="s">
        <v>38</v>
      </c>
      <c r="B265" s="44">
        <f t="shared" ref="B265:N265" si="181">(B264/B211)*100</f>
        <v>11.552679242884833</v>
      </c>
      <c r="C265" s="44">
        <f t="shared" si="181"/>
        <v>14.706637565797919</v>
      </c>
      <c r="D265" s="44">
        <f t="shared" si="181"/>
        <v>-0.33008981278034855</v>
      </c>
      <c r="E265" s="44">
        <f t="shared" si="181"/>
        <v>0.50876779919538939</v>
      </c>
      <c r="F265" s="44">
        <f t="shared" si="181"/>
        <v>3.3373027979804939</v>
      </c>
      <c r="G265" s="44">
        <f t="shared" si="181"/>
        <v>7.0607751470366464</v>
      </c>
      <c r="H265" s="44">
        <f t="shared" si="181"/>
        <v>-8.6904517165978273E-2</v>
      </c>
      <c r="I265" s="44">
        <f t="shared" si="181"/>
        <v>1.3971643933955491</v>
      </c>
      <c r="J265" s="44">
        <f t="shared" si="181"/>
        <v>7.967811874583056</v>
      </c>
      <c r="K265" s="44">
        <f t="shared" si="181"/>
        <v>3.3382878720925562</v>
      </c>
      <c r="L265" s="44">
        <f t="shared" si="181"/>
        <v>12.786774994847541</v>
      </c>
      <c r="M265" s="44">
        <f t="shared" si="181"/>
        <v>4.0533922312382966</v>
      </c>
      <c r="N265" s="44">
        <f t="shared" si="181"/>
        <v>4.2208617283419771</v>
      </c>
      <c r="P265" s="11"/>
      <c r="Q265">
        <v>2002</v>
      </c>
      <c r="R265">
        <f>data!R38/'mnth-mnth'!R5</f>
        <v>5.6896551724137934E-2</v>
      </c>
      <c r="S265">
        <f>data!R39/'mnth-mnth'!R5</f>
        <v>5.3448275862068968E-2</v>
      </c>
      <c r="T265">
        <f>data!R40/'mnth-mnth'!R5</f>
        <v>7.7011494252873569E-2</v>
      </c>
      <c r="U265">
        <f>data!R41/'mnth-mnth'!R5</f>
        <v>8.7931034482758616E-2</v>
      </c>
      <c r="V265">
        <f>data!R42/'mnth-mnth'!R5</f>
        <v>0.12873563218390804</v>
      </c>
      <c r="W265">
        <f>data!R43/'mnth-mnth'!R5</f>
        <v>8.9080459770114945E-2</v>
      </c>
      <c r="X265">
        <f>data!R44/'mnth-mnth'!R5</f>
        <v>0.10689655172413794</v>
      </c>
      <c r="Y265">
        <f>data!R45/'mnth-mnth'!R5</f>
        <v>0.10632183908045977</v>
      </c>
      <c r="Z265">
        <f>data!R46/'mnth-mnth'!R5</f>
        <v>8.9655172413793102E-2</v>
      </c>
      <c r="AA265">
        <f>data!R47/'mnth-mnth'!R5</f>
        <v>6.8390804597701152E-2</v>
      </c>
      <c r="AB265">
        <f>data!R48/'mnth-mnth'!R5</f>
        <v>7.2988505747126439E-2</v>
      </c>
      <c r="AC265">
        <f>data!R49/'mnth-mnth'!R5</f>
        <v>6.2643678160919536E-2</v>
      </c>
      <c r="AD265">
        <f>SUM(R265:AC265)</f>
        <v>1</v>
      </c>
      <c r="AF265">
        <v>2005</v>
      </c>
      <c r="AG265">
        <f>(130034/123.2)*100</f>
        <v>105547.07792207791</v>
      </c>
    </row>
    <row r="266" spans="1:33" s="76" customFormat="1" x14ac:dyDescent="0.2">
      <c r="A266" s="72"/>
      <c r="B266" s="73"/>
      <c r="C266" s="73"/>
      <c r="D266" s="73"/>
      <c r="E266" s="73"/>
      <c r="F266" s="87"/>
      <c r="G266" s="87"/>
      <c r="H266" s="87"/>
      <c r="I266" s="87"/>
      <c r="J266" s="87"/>
      <c r="K266" s="87"/>
      <c r="L266" s="87"/>
      <c r="M266" s="87"/>
      <c r="N266" s="87"/>
      <c r="O266" s="75"/>
      <c r="P266" s="84"/>
      <c r="AF266">
        <v>2006</v>
      </c>
      <c r="AG266" s="76">
        <f>(142913/126.1)*100</f>
        <v>113333.06899286281</v>
      </c>
    </row>
    <row r="267" spans="1:33" x14ac:dyDescent="0.2">
      <c r="A267" s="8"/>
      <c r="B267" s="18" t="s">
        <v>23</v>
      </c>
      <c r="C267" s="4" t="s">
        <v>24</v>
      </c>
      <c r="D267" s="4" t="s">
        <v>25</v>
      </c>
      <c r="E267" s="18" t="s">
        <v>26</v>
      </c>
      <c r="F267" s="18" t="s">
        <v>27</v>
      </c>
      <c r="G267" s="18" t="s">
        <v>28</v>
      </c>
      <c r="H267" s="18" t="s">
        <v>29</v>
      </c>
      <c r="I267" s="18" t="s">
        <v>30</v>
      </c>
      <c r="J267" s="18" t="s">
        <v>31</v>
      </c>
      <c r="K267" s="18" t="s">
        <v>32</v>
      </c>
      <c r="L267" s="18" t="s">
        <v>33</v>
      </c>
      <c r="M267" s="18" t="s">
        <v>34</v>
      </c>
      <c r="N267" s="18"/>
      <c r="P267" s="11"/>
      <c r="Q267">
        <v>2000</v>
      </c>
      <c r="R267" s="94">
        <f>R263*R260+S263*S260+T263*T260+U263*U260+V263*V260+W263*W260+X263*X260+Y263*Y260+Z263*Z260+AA263*AA260+AB263*AB260+AC263*AC260</f>
        <v>103335.07404864587</v>
      </c>
    </row>
    <row r="268" spans="1:33" x14ac:dyDescent="0.2">
      <c r="A268" s="8" t="s">
        <v>43</v>
      </c>
      <c r="B268" s="45">
        <f>B217-M215</f>
        <v>-1006</v>
      </c>
      <c r="C268" s="45">
        <f t="shared" ref="C268:M268" si="182">C217-B217</f>
        <v>-4974</v>
      </c>
      <c r="D268" s="45">
        <f t="shared" si="182"/>
        <v>-3329</v>
      </c>
      <c r="E268" s="45">
        <f t="shared" si="182"/>
        <v>108</v>
      </c>
      <c r="F268" s="45">
        <f t="shared" si="182"/>
        <v>2804</v>
      </c>
      <c r="G268" s="45">
        <f t="shared" si="182"/>
        <v>4507</v>
      </c>
      <c r="H268" s="45">
        <f t="shared" si="182"/>
        <v>-4757</v>
      </c>
      <c r="I268" s="45">
        <f t="shared" si="182"/>
        <v>5976</v>
      </c>
      <c r="J268" s="45">
        <f t="shared" si="182"/>
        <v>2155</v>
      </c>
      <c r="K268" s="45">
        <f t="shared" si="182"/>
        <v>1511</v>
      </c>
      <c r="L268" s="45">
        <f t="shared" si="182"/>
        <v>-1949</v>
      </c>
      <c r="M268" s="45">
        <f t="shared" si="182"/>
        <v>-1202</v>
      </c>
      <c r="N268" s="44"/>
      <c r="P268" s="11"/>
      <c r="Q268">
        <v>2001</v>
      </c>
      <c r="R268" s="94">
        <f>R264*R261+S264*S261+T264*T261+U264*U261+V264*V261+W264*W261+X264*X261+Y264*Y261+Z264*Z261+AA264*AA261+AB264*AB261+AC264*AC261</f>
        <v>110068.24922983567</v>
      </c>
    </row>
    <row r="269" spans="1:33" x14ac:dyDescent="0.2">
      <c r="A269" s="8" t="s">
        <v>44</v>
      </c>
      <c r="B269" s="29">
        <f>(B268/M215)*100</f>
        <v>-0.9284211303481118</v>
      </c>
      <c r="C269" s="29">
        <f t="shared" ref="C269:M269" si="183">(C268/B217)*100</f>
        <v>-4.6334420121099207</v>
      </c>
      <c r="D269" s="29">
        <f t="shared" si="183"/>
        <v>-3.2517386887551769</v>
      </c>
      <c r="E269" s="29">
        <f t="shared" si="183"/>
        <v>0.10903914303310548</v>
      </c>
      <c r="F269" s="29">
        <f t="shared" si="183"/>
        <v>2.8278957188240632</v>
      </c>
      <c r="G269" s="29">
        <f t="shared" si="183"/>
        <v>4.4204042801518257</v>
      </c>
      <c r="H269" s="29">
        <f t="shared" si="183"/>
        <v>-4.4680931001446469</v>
      </c>
      <c r="I269" s="29">
        <f t="shared" si="183"/>
        <v>5.875586231306964</v>
      </c>
      <c r="J269" s="29">
        <f t="shared" si="183"/>
        <v>2.0012072247759671</v>
      </c>
      <c r="K269" s="29">
        <f t="shared" si="183"/>
        <v>1.3756372906045156</v>
      </c>
      <c r="L269" s="29">
        <f t="shared" si="183"/>
        <v>-1.7503210568382861</v>
      </c>
      <c r="M269" s="29">
        <f t="shared" si="183"/>
        <v>-1.0987002065775762</v>
      </c>
      <c r="N269" s="44"/>
      <c r="P269" s="11"/>
      <c r="Q269">
        <v>2002</v>
      </c>
      <c r="R269" s="94">
        <f>R265*R262+S265*S262+T265*T262+U265*U262+V265*V262+W265*W262+X265*X262+Y265*Y262+Z265*Z262+AA265*AA262+AB265*AB262+AC265*AC262</f>
        <v>113700.55543980814</v>
      </c>
    </row>
    <row r="270" spans="1:33" x14ac:dyDescent="0.2">
      <c r="A270" s="8"/>
      <c r="B270" s="21" t="s">
        <v>6</v>
      </c>
      <c r="C270" s="18" t="s">
        <v>7</v>
      </c>
      <c r="D270" s="18" t="s">
        <v>8</v>
      </c>
      <c r="E270" s="18" t="s">
        <v>9</v>
      </c>
      <c r="F270" s="18" t="s">
        <v>10</v>
      </c>
      <c r="G270" s="18" t="s">
        <v>11</v>
      </c>
      <c r="H270" s="18" t="s">
        <v>12</v>
      </c>
      <c r="I270" s="18" t="s">
        <v>13</v>
      </c>
      <c r="J270" s="18" t="s">
        <v>14</v>
      </c>
      <c r="K270" s="18" t="s">
        <v>15</v>
      </c>
      <c r="L270" s="18" t="s">
        <v>16</v>
      </c>
      <c r="M270" s="18" t="s">
        <v>17</v>
      </c>
      <c r="N270" s="18" t="s">
        <v>40</v>
      </c>
      <c r="P270" s="11"/>
    </row>
    <row r="271" spans="1:33" x14ac:dyDescent="0.2">
      <c r="A271" s="8" t="s">
        <v>47</v>
      </c>
      <c r="B271" s="45">
        <f t="shared" ref="B271:M271" si="184">B217-B215</f>
        <v>2032</v>
      </c>
      <c r="C271" s="45">
        <f t="shared" si="184"/>
        <v>-4838</v>
      </c>
      <c r="D271" s="45">
        <f t="shared" si="184"/>
        <v>612</v>
      </c>
      <c r="E271" s="45">
        <f t="shared" si="184"/>
        <v>971</v>
      </c>
      <c r="F271" s="45">
        <f t="shared" si="184"/>
        <v>-3041</v>
      </c>
      <c r="G271" s="45">
        <f t="shared" si="184"/>
        <v>-22</v>
      </c>
      <c r="H271" s="45">
        <f t="shared" si="184"/>
        <v>-5212</v>
      </c>
      <c r="I271" s="45">
        <f t="shared" si="184"/>
        <v>-5312</v>
      </c>
      <c r="J271" s="45">
        <f t="shared" si="184"/>
        <v>6260</v>
      </c>
      <c r="K271" s="45">
        <f t="shared" si="184"/>
        <v>8455</v>
      </c>
      <c r="L271" s="45">
        <f t="shared" si="184"/>
        <v>5425</v>
      </c>
      <c r="M271" s="45">
        <f t="shared" si="184"/>
        <v>-156</v>
      </c>
      <c r="N271" s="7">
        <f>N217-N213</f>
        <v>254.39356406095612</v>
      </c>
      <c r="P271" s="11"/>
    </row>
    <row r="272" spans="1:33" x14ac:dyDescent="0.2">
      <c r="A272" s="8" t="s">
        <v>45</v>
      </c>
      <c r="B272" s="29">
        <f t="shared" ref="B272:M272" si="185">(B271/B215)*100</f>
        <v>1.92939478531685</v>
      </c>
      <c r="C272" s="29">
        <f t="shared" si="185"/>
        <v>-4.5124703863301434</v>
      </c>
      <c r="D272" s="29">
        <f t="shared" si="185"/>
        <v>0.62173007568446181</v>
      </c>
      <c r="E272" s="29">
        <f t="shared" si="185"/>
        <v>0.98895950460360149</v>
      </c>
      <c r="F272" s="29">
        <f t="shared" si="185"/>
        <v>-2.8961904761904762</v>
      </c>
      <c r="G272" s="29">
        <f t="shared" si="185"/>
        <v>-2.0659604838103824E-2</v>
      </c>
      <c r="H272" s="29">
        <f t="shared" si="185"/>
        <v>-4.8746270611011866</v>
      </c>
      <c r="I272" s="29">
        <f t="shared" si="185"/>
        <v>-4.7010097613210968</v>
      </c>
      <c r="J272" s="29">
        <f t="shared" si="185"/>
        <v>6.0436377679088622</v>
      </c>
      <c r="K272" s="29">
        <f t="shared" si="185"/>
        <v>8.2170346757891455</v>
      </c>
      <c r="L272" s="29">
        <f t="shared" si="185"/>
        <v>5.2175000240437788</v>
      </c>
      <c r="M272" s="29">
        <f t="shared" si="185"/>
        <v>-0.1439698770718742</v>
      </c>
      <c r="N272" s="44">
        <f>(N271/N213)*100</f>
        <v>0.24238192558921584</v>
      </c>
      <c r="P272" s="11"/>
    </row>
    <row r="273" spans="1:16" s="76" customFormat="1" x14ac:dyDescent="0.2">
      <c r="A273" s="72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87"/>
      <c r="N273" s="87"/>
      <c r="O273" s="75"/>
      <c r="P273" s="84"/>
    </row>
    <row r="274" spans="1:16" x14ac:dyDescent="0.2">
      <c r="A274" s="8"/>
      <c r="B274" s="18" t="s">
        <v>23</v>
      </c>
      <c r="C274" s="4" t="s">
        <v>24</v>
      </c>
      <c r="D274" s="4" t="s">
        <v>25</v>
      </c>
      <c r="E274" s="18" t="s">
        <v>26</v>
      </c>
      <c r="F274" s="18" t="s">
        <v>27</v>
      </c>
      <c r="G274" s="18" t="s">
        <v>28</v>
      </c>
      <c r="H274" s="18" t="s">
        <v>29</v>
      </c>
      <c r="I274" s="18" t="s">
        <v>30</v>
      </c>
      <c r="J274" s="18" t="s">
        <v>31</v>
      </c>
      <c r="K274" s="18" t="s">
        <v>32</v>
      </c>
      <c r="L274" s="18" t="s">
        <v>33</v>
      </c>
      <c r="M274" s="18" t="s">
        <v>34</v>
      </c>
      <c r="N274" s="18"/>
    </row>
    <row r="275" spans="1:16" x14ac:dyDescent="0.2">
      <c r="A275" s="8" t="s">
        <v>50</v>
      </c>
      <c r="B275" s="45">
        <f>B221-M219</f>
        <v>-762</v>
      </c>
      <c r="C275" s="45">
        <f t="shared" ref="C275:M275" si="186">C221-B221</f>
        <v>134</v>
      </c>
      <c r="D275" s="45">
        <f t="shared" si="186"/>
        <v>-6960</v>
      </c>
      <c r="E275" s="45">
        <f t="shared" si="186"/>
        <v>2063</v>
      </c>
      <c r="F275" s="45">
        <f t="shared" si="186"/>
        <v>-1737</v>
      </c>
      <c r="G275" s="45">
        <f t="shared" si="186"/>
        <v>8118</v>
      </c>
      <c r="H275" s="45">
        <f t="shared" si="186"/>
        <v>3599</v>
      </c>
      <c r="I275" s="45">
        <f t="shared" si="186"/>
        <v>-4077</v>
      </c>
      <c r="J275" s="45">
        <f t="shared" si="186"/>
        <v>10162</v>
      </c>
      <c r="K275" s="45">
        <f t="shared" si="186"/>
        <v>-14514</v>
      </c>
      <c r="L275" s="45">
        <f t="shared" si="186"/>
        <v>1321</v>
      </c>
      <c r="M275" s="45">
        <f t="shared" si="186"/>
        <v>-107</v>
      </c>
      <c r="N275" s="27"/>
    </row>
    <row r="276" spans="1:16" x14ac:dyDescent="0.2">
      <c r="A276" s="8" t="s">
        <v>51</v>
      </c>
      <c r="B276" s="29">
        <f>(B275/M219)*100</f>
        <v>-0.70425138632162665</v>
      </c>
      <c r="C276" s="29">
        <f t="shared" ref="C276:M276" si="187">(C275/B221)*100</f>
        <v>0.12472309611124555</v>
      </c>
      <c r="D276" s="29">
        <f t="shared" si="187"/>
        <v>-6.4700851522701077</v>
      </c>
      <c r="E276" s="29">
        <f t="shared" si="187"/>
        <v>2.0504512384208642</v>
      </c>
      <c r="F276" s="29">
        <f t="shared" si="187"/>
        <v>-1.6917457998539078</v>
      </c>
      <c r="G276" s="29">
        <f t="shared" si="187"/>
        <v>8.0425607798846812</v>
      </c>
      <c r="H276" s="29">
        <f t="shared" si="187"/>
        <v>3.3001393779342725</v>
      </c>
      <c r="I276" s="29">
        <f t="shared" si="187"/>
        <v>-3.6190138032044739</v>
      </c>
      <c r="J276" s="29">
        <f t="shared" si="187"/>
        <v>9.3591703660041627</v>
      </c>
      <c r="K276" s="29">
        <f t="shared" si="187"/>
        <v>-12.223345123799898</v>
      </c>
      <c r="L276" s="29">
        <f t="shared" si="187"/>
        <v>1.267438067276879</v>
      </c>
      <c r="M276" s="29">
        <f t="shared" si="187"/>
        <v>-0.10137663789591368</v>
      </c>
      <c r="N276" s="27"/>
    </row>
    <row r="277" spans="1:16" x14ac:dyDescent="0.2">
      <c r="A277" s="8"/>
      <c r="B277" s="21" t="s">
        <v>6</v>
      </c>
      <c r="C277" s="18" t="s">
        <v>7</v>
      </c>
      <c r="D277" s="18" t="s">
        <v>8</v>
      </c>
      <c r="E277" s="18" t="s">
        <v>9</v>
      </c>
      <c r="F277" s="18" t="s">
        <v>10</v>
      </c>
      <c r="G277" s="18" t="s">
        <v>11</v>
      </c>
      <c r="H277" s="18" t="s">
        <v>12</v>
      </c>
      <c r="I277" s="18" t="s">
        <v>13</v>
      </c>
      <c r="J277" s="18" t="s">
        <v>14</v>
      </c>
      <c r="K277" s="18" t="s">
        <v>15</v>
      </c>
      <c r="L277" s="18" t="s">
        <v>16</v>
      </c>
      <c r="M277" s="18" t="s">
        <v>17</v>
      </c>
      <c r="N277" s="18" t="s">
        <v>39</v>
      </c>
    </row>
    <row r="278" spans="1:16" x14ac:dyDescent="0.2">
      <c r="A278" s="8" t="s">
        <v>52</v>
      </c>
      <c r="B278" s="43">
        <f t="shared" ref="B278:M278" si="188">B221-B219</f>
        <v>88</v>
      </c>
      <c r="C278" s="45">
        <f t="shared" si="188"/>
        <v>5196</v>
      </c>
      <c r="D278" s="45">
        <f t="shared" si="188"/>
        <v>1565</v>
      </c>
      <c r="E278" s="45">
        <f t="shared" si="188"/>
        <v>3520</v>
      </c>
      <c r="F278" s="45">
        <f t="shared" si="188"/>
        <v>-1021</v>
      </c>
      <c r="G278" s="45">
        <f t="shared" si="188"/>
        <v>2590</v>
      </c>
      <c r="H278" s="45">
        <f t="shared" si="188"/>
        <v>10946</v>
      </c>
      <c r="I278" s="45">
        <f t="shared" si="188"/>
        <v>893</v>
      </c>
      <c r="J278" s="45">
        <f t="shared" si="188"/>
        <v>8900</v>
      </c>
      <c r="K278" s="45">
        <f t="shared" si="188"/>
        <v>-7125</v>
      </c>
      <c r="L278" s="45">
        <f t="shared" si="188"/>
        <v>-3855</v>
      </c>
      <c r="M278" s="45">
        <f t="shared" si="188"/>
        <v>-2760</v>
      </c>
      <c r="N278" s="45">
        <f>N221-N217</f>
        <v>1769.9978381978872</v>
      </c>
    </row>
    <row r="279" spans="1:16" x14ac:dyDescent="0.2">
      <c r="A279" s="8" t="s">
        <v>53</v>
      </c>
      <c r="B279" s="29">
        <f t="shared" ref="B279:M279" si="189">(B278/B219)*100</f>
        <v>8.1974848625989749E-2</v>
      </c>
      <c r="C279" s="29">
        <f t="shared" si="189"/>
        <v>5.0754082988200357</v>
      </c>
      <c r="D279" s="29">
        <f t="shared" si="189"/>
        <v>1.5800579522852787</v>
      </c>
      <c r="E279" s="29">
        <f t="shared" si="189"/>
        <v>3.5499974786949724</v>
      </c>
      <c r="F279" s="29">
        <f t="shared" si="189"/>
        <v>-1.0013829088162889</v>
      </c>
      <c r="G279" s="29">
        <f t="shared" si="189"/>
        <v>2.4327015197339996</v>
      </c>
      <c r="H279" s="29">
        <f t="shared" si="189"/>
        <v>10.762076119124169</v>
      </c>
      <c r="I279" s="29">
        <f t="shared" si="189"/>
        <v>0.82927055764498303</v>
      </c>
      <c r="J279" s="29">
        <f t="shared" si="189"/>
        <v>8.1026948288419529</v>
      </c>
      <c r="K279" s="29">
        <f t="shared" si="189"/>
        <v>-6.3986852385699278</v>
      </c>
      <c r="L279" s="29">
        <f t="shared" si="189"/>
        <v>-3.5237015776676843</v>
      </c>
      <c r="M279" s="29">
        <f t="shared" si="189"/>
        <v>-2.5508317929759707</v>
      </c>
      <c r="N279" s="44">
        <f>(N278/N217)*100</f>
        <v>1.6823465806916127</v>
      </c>
    </row>
    <row r="280" spans="1:16" s="76" customFormat="1" x14ac:dyDescent="0.2">
      <c r="A280" s="72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87"/>
      <c r="N280" s="87"/>
      <c r="O280" s="75"/>
      <c r="P280" s="84"/>
    </row>
    <row r="281" spans="1:16" x14ac:dyDescent="0.2">
      <c r="A281" s="8"/>
      <c r="B281" s="18" t="s">
        <v>23</v>
      </c>
      <c r="C281" s="4" t="s">
        <v>24</v>
      </c>
      <c r="D281" s="4" t="s">
        <v>25</v>
      </c>
      <c r="E281" s="18" t="s">
        <v>26</v>
      </c>
      <c r="F281" s="18" t="s">
        <v>27</v>
      </c>
      <c r="G281" s="18" t="s">
        <v>28</v>
      </c>
      <c r="H281" s="18" t="s">
        <v>29</v>
      </c>
      <c r="I281" s="18" t="s">
        <v>30</v>
      </c>
      <c r="J281" s="18" t="s">
        <v>31</v>
      </c>
      <c r="K281" s="18" t="s">
        <v>32</v>
      </c>
      <c r="L281" s="18" t="s">
        <v>33</v>
      </c>
      <c r="M281" s="18" t="s">
        <v>34</v>
      </c>
      <c r="N281" s="18"/>
    </row>
    <row r="282" spans="1:16" x14ac:dyDescent="0.2">
      <c r="A282" s="8" t="s">
        <v>56</v>
      </c>
      <c r="B282" s="45">
        <f>B225-M223</f>
        <v>5013</v>
      </c>
      <c r="C282" s="45">
        <f t="shared" ref="C282:M282" si="190">C225-B225</f>
        <v>-3662</v>
      </c>
      <c r="D282" s="45">
        <f t="shared" si="190"/>
        <v>5189</v>
      </c>
      <c r="E282" s="45">
        <f t="shared" si="190"/>
        <v>-16223</v>
      </c>
      <c r="F282" s="45">
        <f t="shared" si="190"/>
        <v>9117</v>
      </c>
      <c r="G282" s="45">
        <f t="shared" si="190"/>
        <v>5699</v>
      </c>
      <c r="H282" s="45">
        <f t="shared" si="190"/>
        <v>-4094</v>
      </c>
      <c r="I282" s="45">
        <f t="shared" si="190"/>
        <v>-536</v>
      </c>
      <c r="J282" s="45">
        <f t="shared" si="190"/>
        <v>1375</v>
      </c>
      <c r="K282" s="45">
        <f t="shared" si="190"/>
        <v>-4219</v>
      </c>
      <c r="L282" s="45">
        <f t="shared" si="190"/>
        <v>-3165</v>
      </c>
      <c r="M282" s="45">
        <f t="shared" si="190"/>
        <v>8436</v>
      </c>
      <c r="N282" s="27"/>
    </row>
    <row r="283" spans="1:16" x14ac:dyDescent="0.2">
      <c r="A283" s="8" t="s">
        <v>57</v>
      </c>
      <c r="B283" s="29">
        <f>(B282/M223)*100</f>
        <v>4.7543626707132018</v>
      </c>
      <c r="C283" s="29">
        <f t="shared" ref="C283:M283" si="191">(C282/B225)*100</f>
        <v>-3.3154373353372022</v>
      </c>
      <c r="D283" s="29">
        <f t="shared" si="191"/>
        <v>4.8590237004991055</v>
      </c>
      <c r="E283" s="29">
        <f t="shared" si="191"/>
        <v>-14.487408465797463</v>
      </c>
      <c r="F283" s="29">
        <f t="shared" si="191"/>
        <v>9.5209749678874651</v>
      </c>
      <c r="G283" s="29">
        <f t="shared" si="191"/>
        <v>5.434140015637813</v>
      </c>
      <c r="H283" s="29">
        <f t="shared" si="191"/>
        <v>-3.7025313593734452</v>
      </c>
      <c r="I283" s="29">
        <f t="shared" si="191"/>
        <v>-0.50338564411761944</v>
      </c>
      <c r="J283" s="29">
        <f t="shared" si="191"/>
        <v>1.2978677213218428</v>
      </c>
      <c r="K283" s="29">
        <f t="shared" si="191"/>
        <v>-3.9313069568944634</v>
      </c>
      <c r="L283" s="29">
        <f t="shared" si="191"/>
        <v>-3.0698648871473049</v>
      </c>
      <c r="M283" s="29">
        <f t="shared" si="191"/>
        <v>8.441571437148518</v>
      </c>
      <c r="N283" s="27"/>
    </row>
    <row r="284" spans="1:16" x14ac:dyDescent="0.2">
      <c r="A284" s="8"/>
      <c r="B284" s="21" t="s">
        <v>6</v>
      </c>
      <c r="C284" s="18" t="s">
        <v>7</v>
      </c>
      <c r="D284" s="18" t="s">
        <v>8</v>
      </c>
      <c r="E284" s="18" t="s">
        <v>9</v>
      </c>
      <c r="F284" s="18" t="s">
        <v>10</v>
      </c>
      <c r="G284" s="18" t="s">
        <v>11</v>
      </c>
      <c r="H284" s="18" t="s">
        <v>12</v>
      </c>
      <c r="I284" s="18" t="s">
        <v>13</v>
      </c>
      <c r="J284" s="18" t="s">
        <v>14</v>
      </c>
      <c r="K284" s="18" t="s">
        <v>15</v>
      </c>
      <c r="L284" s="18" t="s">
        <v>16</v>
      </c>
      <c r="M284" s="18" t="s">
        <v>17</v>
      </c>
      <c r="N284" s="18" t="s">
        <v>39</v>
      </c>
    </row>
    <row r="285" spans="1:16" x14ac:dyDescent="0.2">
      <c r="A285" s="8" t="s">
        <v>58</v>
      </c>
      <c r="B285" s="45">
        <f t="shared" ref="B285:M285" si="192">B225-B223</f>
        <v>3015</v>
      </c>
      <c r="C285" s="45">
        <f t="shared" si="192"/>
        <v>-781</v>
      </c>
      <c r="D285" s="45">
        <f t="shared" si="192"/>
        <v>11368</v>
      </c>
      <c r="E285" s="45">
        <f t="shared" si="192"/>
        <v>-6918</v>
      </c>
      <c r="F285" s="45">
        <f t="shared" si="192"/>
        <v>3936</v>
      </c>
      <c r="G285" s="45">
        <f t="shared" si="192"/>
        <v>1517</v>
      </c>
      <c r="H285" s="45">
        <f t="shared" si="192"/>
        <v>-6176</v>
      </c>
      <c r="I285" s="45">
        <f t="shared" si="192"/>
        <v>-2635</v>
      </c>
      <c r="J285" s="45">
        <f t="shared" si="192"/>
        <v>-11422</v>
      </c>
      <c r="K285" s="45">
        <f t="shared" si="192"/>
        <v>-1127</v>
      </c>
      <c r="L285" s="45">
        <f t="shared" si="192"/>
        <v>-5613</v>
      </c>
      <c r="M285" s="45">
        <f t="shared" si="192"/>
        <v>2930</v>
      </c>
      <c r="N285" s="45">
        <f>N225-N221</f>
        <v>-1085.1987895145139</v>
      </c>
    </row>
    <row r="286" spans="1:16" x14ac:dyDescent="0.2">
      <c r="A286" s="8" t="s">
        <v>59</v>
      </c>
      <c r="B286" s="29">
        <f t="shared" ref="B286:M286" si="193">(B285/B223)*100</f>
        <v>2.8062696625030252</v>
      </c>
      <c r="C286" s="29">
        <f t="shared" si="193"/>
        <v>-0.72602535975904514</v>
      </c>
      <c r="D286" s="29">
        <f t="shared" si="193"/>
        <v>11.298851031686082</v>
      </c>
      <c r="E286" s="29">
        <f t="shared" si="193"/>
        <v>-6.7377647918188455</v>
      </c>
      <c r="F286" s="29">
        <f t="shared" si="193"/>
        <v>3.8994234084289361</v>
      </c>
      <c r="G286" s="29">
        <f t="shared" si="193"/>
        <v>1.3910284624413147</v>
      </c>
      <c r="H286" s="29">
        <f t="shared" si="193"/>
        <v>-5.4822244907016993</v>
      </c>
      <c r="I286" s="29">
        <f t="shared" si="193"/>
        <v>-2.4268267973254249</v>
      </c>
      <c r="J286" s="29">
        <f t="shared" si="193"/>
        <v>-9.6193363651675927</v>
      </c>
      <c r="K286" s="29">
        <f t="shared" si="193"/>
        <v>-1.0813040891907968</v>
      </c>
      <c r="L286" s="29">
        <f t="shared" si="193"/>
        <v>-5.3180099860725552</v>
      </c>
      <c r="M286" s="29">
        <f t="shared" si="193"/>
        <v>2.7788315629742035</v>
      </c>
      <c r="N286" s="44">
        <f>(N285/N221)*100</f>
        <v>-1.0143935390605188</v>
      </c>
    </row>
    <row r="287" spans="1:16" s="101" customFormat="1" x14ac:dyDescent="0.2">
      <c r="A287" s="98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102"/>
      <c r="O287" s="100"/>
    </row>
    <row r="288" spans="1:16" x14ac:dyDescent="0.2">
      <c r="A288" s="8"/>
      <c r="B288" s="18" t="s">
        <v>23</v>
      </c>
      <c r="C288" s="4" t="s">
        <v>24</v>
      </c>
      <c r="D288" s="4" t="s">
        <v>25</v>
      </c>
      <c r="E288" s="18" t="s">
        <v>26</v>
      </c>
      <c r="F288" s="18" t="s">
        <v>27</v>
      </c>
      <c r="G288" s="18" t="s">
        <v>28</v>
      </c>
      <c r="H288" s="18" t="s">
        <v>29</v>
      </c>
      <c r="I288" s="18" t="s">
        <v>30</v>
      </c>
      <c r="J288" s="18" t="s">
        <v>31</v>
      </c>
      <c r="K288" s="18" t="s">
        <v>32</v>
      </c>
      <c r="L288" s="18" t="s">
        <v>33</v>
      </c>
      <c r="M288" s="18" t="s">
        <v>34</v>
      </c>
      <c r="N288" s="18"/>
    </row>
    <row r="289" spans="1:15" x14ac:dyDescent="0.2">
      <c r="A289" s="8" t="s">
        <v>61</v>
      </c>
      <c r="B289" s="45">
        <f>B229-M227</f>
        <v>3046</v>
      </c>
      <c r="C289" s="45">
        <f t="shared" ref="C289:M289" si="194">C229-B229</f>
        <v>-13635</v>
      </c>
      <c r="D289" s="45">
        <f t="shared" si="194"/>
        <v>6296</v>
      </c>
      <c r="E289" s="45">
        <f t="shared" si="194"/>
        <v>-10727</v>
      </c>
      <c r="F289" s="45">
        <f t="shared" si="194"/>
        <v>8742</v>
      </c>
      <c r="G289" s="45">
        <f t="shared" si="194"/>
        <v>-4149</v>
      </c>
      <c r="H289" s="45">
        <f t="shared" si="194"/>
        <v>3825</v>
      </c>
      <c r="I289" s="45">
        <f t="shared" si="194"/>
        <v>3761</v>
      </c>
      <c r="J289" s="45">
        <f t="shared" si="194"/>
        <v>-12419</v>
      </c>
      <c r="K289" s="45">
        <f t="shared" si="194"/>
        <v>3541</v>
      </c>
      <c r="L289" s="45">
        <f t="shared" si="194"/>
        <v>-2160</v>
      </c>
      <c r="M289" s="45">
        <f t="shared" si="194"/>
        <v>-5082</v>
      </c>
      <c r="N289" s="44"/>
    </row>
    <row r="290" spans="1:15" x14ac:dyDescent="0.2">
      <c r="A290" s="8" t="s">
        <v>62</v>
      </c>
      <c r="B290" s="29">
        <f>(B289/M227)*100</f>
        <v>2.8107409799760079</v>
      </c>
      <c r="C290" s="29">
        <f t="shared" ref="C290:M290" si="195">(C289/B229)*100</f>
        <v>-12.237919149852804</v>
      </c>
      <c r="D290" s="29">
        <f t="shared" si="195"/>
        <v>6.4388787187694945</v>
      </c>
      <c r="E290" s="29">
        <f t="shared" si="195"/>
        <v>-10.306792086628169</v>
      </c>
      <c r="F290" s="29">
        <f t="shared" si="195"/>
        <v>9.3647562935190152</v>
      </c>
      <c r="G290" s="29">
        <f t="shared" si="195"/>
        <v>-4.0639815068761509</v>
      </c>
      <c r="H290" s="29">
        <f t="shared" si="195"/>
        <v>3.905332693505406</v>
      </c>
      <c r="I290" s="29">
        <f t="shared" si="195"/>
        <v>3.6956607184969736</v>
      </c>
      <c r="J290" s="29">
        <f t="shared" si="195"/>
        <v>-11.768329084896095</v>
      </c>
      <c r="K290" s="29">
        <f t="shared" si="195"/>
        <v>3.8030286757598537</v>
      </c>
      <c r="L290" s="29">
        <f t="shared" si="195"/>
        <v>-2.2348449576310645</v>
      </c>
      <c r="M290" s="29">
        <f t="shared" si="195"/>
        <v>-5.3782899958726222</v>
      </c>
      <c r="N290" s="44"/>
    </row>
    <row r="291" spans="1:15" x14ac:dyDescent="0.2">
      <c r="A291" s="8"/>
      <c r="B291" s="21" t="s">
        <v>6</v>
      </c>
      <c r="C291" s="18" t="s">
        <v>7</v>
      </c>
      <c r="D291" s="18" t="s">
        <v>8</v>
      </c>
      <c r="E291" s="18" t="s">
        <v>9</v>
      </c>
      <c r="F291" s="18" t="s">
        <v>10</v>
      </c>
      <c r="G291" s="18" t="s">
        <v>11</v>
      </c>
      <c r="H291" s="18" t="s">
        <v>12</v>
      </c>
      <c r="I291" s="18" t="s">
        <v>13</v>
      </c>
      <c r="J291" s="18" t="s">
        <v>14</v>
      </c>
      <c r="K291" s="18" t="s">
        <v>15</v>
      </c>
      <c r="L291" s="18" t="s">
        <v>16</v>
      </c>
      <c r="M291" s="18" t="s">
        <v>17</v>
      </c>
      <c r="N291" s="18" t="s">
        <v>39</v>
      </c>
    </row>
    <row r="292" spans="1:15" x14ac:dyDescent="0.2">
      <c r="A292" s="8" t="s">
        <v>63</v>
      </c>
      <c r="B292" s="45">
        <f t="shared" ref="B292:M292" si="196">B229-B227</f>
        <v>963</v>
      </c>
      <c r="C292" s="45">
        <f t="shared" si="196"/>
        <v>-9010</v>
      </c>
      <c r="D292" s="45">
        <f t="shared" si="196"/>
        <v>-7903</v>
      </c>
      <c r="E292" s="45">
        <f t="shared" si="196"/>
        <v>-2407</v>
      </c>
      <c r="F292" s="45">
        <f t="shared" si="196"/>
        <v>-2782</v>
      </c>
      <c r="G292" s="45">
        <f t="shared" si="196"/>
        <v>-12630</v>
      </c>
      <c r="H292" s="45">
        <f t="shared" si="196"/>
        <v>-4711</v>
      </c>
      <c r="I292" s="45">
        <f t="shared" si="196"/>
        <v>-414</v>
      </c>
      <c r="J292" s="45">
        <f t="shared" si="196"/>
        <v>-14208</v>
      </c>
      <c r="K292" s="45">
        <f t="shared" si="196"/>
        <v>-6448</v>
      </c>
      <c r="L292" s="45">
        <f t="shared" si="196"/>
        <v>-5443</v>
      </c>
      <c r="M292" s="45">
        <f t="shared" si="196"/>
        <v>-18961</v>
      </c>
      <c r="N292" s="45">
        <f>N229-N225</f>
        <v>-6554.3107792604715</v>
      </c>
    </row>
    <row r="293" spans="1:15" x14ac:dyDescent="0.2">
      <c r="A293" s="8" t="s">
        <v>64</v>
      </c>
      <c r="B293" s="29">
        <f t="shared" ref="B293:M293" si="197">(B292/B227)*100</f>
        <v>0.87186405077272677</v>
      </c>
      <c r="C293" s="29">
        <f t="shared" si="197"/>
        <v>-8.437040574580255</v>
      </c>
      <c r="D293" s="29">
        <f t="shared" si="197"/>
        <v>-7.0575102696910168</v>
      </c>
      <c r="E293" s="29">
        <f t="shared" si="197"/>
        <v>-2.5136543542508645</v>
      </c>
      <c r="F293" s="29">
        <f t="shared" si="197"/>
        <v>-2.6527070579934016</v>
      </c>
      <c r="G293" s="29">
        <f t="shared" si="197"/>
        <v>-11.422318287466199</v>
      </c>
      <c r="H293" s="29">
        <f t="shared" si="197"/>
        <v>-4.424346584772584</v>
      </c>
      <c r="I293" s="29">
        <f t="shared" si="197"/>
        <v>-0.39077617209254034</v>
      </c>
      <c r="J293" s="29">
        <f t="shared" si="197"/>
        <v>-13.239158389086638</v>
      </c>
      <c r="K293" s="29">
        <f t="shared" si="197"/>
        <v>-6.2541828727727715</v>
      </c>
      <c r="L293" s="29">
        <f t="shared" si="197"/>
        <v>-5.446594752536674</v>
      </c>
      <c r="M293" s="29">
        <f t="shared" si="197"/>
        <v>-17.496539632739687</v>
      </c>
      <c r="N293" s="44">
        <f>(N292/N225)*100</f>
        <v>-6.1894513769171686</v>
      </c>
    </row>
    <row r="294" spans="1:15" s="101" customFormat="1" ht="12" customHeight="1" x14ac:dyDescent="0.2">
      <c r="O294" s="100"/>
    </row>
    <row r="295" spans="1:15" x14ac:dyDescent="0.2">
      <c r="A295" s="8"/>
      <c r="B295" s="18" t="s">
        <v>23</v>
      </c>
      <c r="C295" s="4" t="s">
        <v>24</v>
      </c>
      <c r="D295" s="4" t="s">
        <v>25</v>
      </c>
      <c r="E295" s="18" t="s">
        <v>26</v>
      </c>
      <c r="F295" s="18" t="s">
        <v>27</v>
      </c>
      <c r="G295" s="18" t="s">
        <v>28</v>
      </c>
      <c r="H295" s="18" t="s">
        <v>29</v>
      </c>
      <c r="I295" s="18" t="s">
        <v>30</v>
      </c>
      <c r="J295" s="18" t="s">
        <v>31</v>
      </c>
      <c r="K295" s="18" t="s">
        <v>32</v>
      </c>
      <c r="L295" s="18" t="s">
        <v>33</v>
      </c>
      <c r="M295" s="18" t="s">
        <v>34</v>
      </c>
      <c r="N295" s="18"/>
    </row>
    <row r="296" spans="1:15" x14ac:dyDescent="0.2">
      <c r="A296" s="8" t="s">
        <v>66</v>
      </c>
      <c r="B296" s="45">
        <f>B235-M231</f>
        <v>-2208</v>
      </c>
      <c r="C296" s="45">
        <f t="shared" ref="C296:M296" si="198">C235-B235</f>
        <v>2268</v>
      </c>
      <c r="D296" s="45">
        <f t="shared" si="198"/>
        <v>11048</v>
      </c>
      <c r="E296" s="45">
        <f t="shared" si="198"/>
        <v>-5440.712549880569</v>
      </c>
      <c r="F296" s="45">
        <f t="shared" si="198"/>
        <v>-472.28745011943101</v>
      </c>
      <c r="G296" s="45">
        <f t="shared" si="198"/>
        <v>4001</v>
      </c>
      <c r="H296" s="45">
        <f t="shared" si="198"/>
        <v>1732</v>
      </c>
      <c r="I296" s="45">
        <f t="shared" si="198"/>
        <v>-2362</v>
      </c>
      <c r="J296" s="45">
        <f t="shared" si="198"/>
        <v>-2117</v>
      </c>
      <c r="K296" s="45">
        <f t="shared" si="198"/>
        <v>-921</v>
      </c>
      <c r="L296" s="45">
        <f t="shared" si="198"/>
        <v>-4363</v>
      </c>
      <c r="M296" s="45">
        <f t="shared" si="198"/>
        <v>14387</v>
      </c>
      <c r="N296" s="44"/>
    </row>
    <row r="297" spans="1:15" x14ac:dyDescent="0.2">
      <c r="A297" s="8" t="s">
        <v>67</v>
      </c>
      <c r="B297" s="29">
        <f>(B296/M231)*100</f>
        <v>-2.4695500452974533</v>
      </c>
      <c r="C297" s="29">
        <f t="shared" ref="C297:M297" si="199">(C296/B235)*100</f>
        <v>2.6008876044999485</v>
      </c>
      <c r="D297" s="29">
        <f t="shared" si="199"/>
        <v>12.348411181526563</v>
      </c>
      <c r="E297" s="29">
        <f t="shared" si="199"/>
        <v>-5.4127287422829662</v>
      </c>
      <c r="F297" s="29">
        <f t="shared" si="199"/>
        <v>-0.49674578465972463</v>
      </c>
      <c r="G297" s="29">
        <f t="shared" si="199"/>
        <v>4.2292080673121646</v>
      </c>
      <c r="H297" s="29">
        <f t="shared" si="199"/>
        <v>1.7565032199178539</v>
      </c>
      <c r="I297" s="29">
        <f t="shared" si="199"/>
        <v>-2.3540667949011826</v>
      </c>
      <c r="J297" s="29">
        <f t="shared" si="199"/>
        <v>-2.1607552947180402</v>
      </c>
      <c r="K297" s="29">
        <f t="shared" si="199"/>
        <v>-0.96079617767948422</v>
      </c>
      <c r="L297" s="29">
        <f t="shared" si="199"/>
        <v>-4.5956792399169979</v>
      </c>
      <c r="M297" s="29">
        <f t="shared" si="199"/>
        <v>15.884249343078588</v>
      </c>
      <c r="N297" s="44"/>
    </row>
    <row r="298" spans="1:15" x14ac:dyDescent="0.2">
      <c r="A298" s="8"/>
      <c r="B298" s="21" t="s">
        <v>6</v>
      </c>
      <c r="C298" s="18" t="s">
        <v>7</v>
      </c>
      <c r="D298" s="18" t="s">
        <v>8</v>
      </c>
      <c r="E298" s="18" t="s">
        <v>9</v>
      </c>
      <c r="F298" s="18" t="s">
        <v>10</v>
      </c>
      <c r="G298" s="18" t="s">
        <v>11</v>
      </c>
      <c r="H298" s="18" t="s">
        <v>12</v>
      </c>
      <c r="I298" s="18" t="s">
        <v>13</v>
      </c>
      <c r="J298" s="18" t="s">
        <v>14</v>
      </c>
      <c r="K298" s="18" t="s">
        <v>15</v>
      </c>
      <c r="L298" s="18" t="s">
        <v>16</v>
      </c>
      <c r="M298" s="18" t="s">
        <v>17</v>
      </c>
      <c r="N298" s="18" t="s">
        <v>39</v>
      </c>
    </row>
    <row r="299" spans="1:15" x14ac:dyDescent="0.2">
      <c r="A299" s="8" t="s">
        <v>68</v>
      </c>
      <c r="B299" s="45">
        <f t="shared" ref="B299:M299" si="200">B235-B231</f>
        <v>-24215</v>
      </c>
      <c r="C299" s="45">
        <f t="shared" si="200"/>
        <v>-8312</v>
      </c>
      <c r="D299" s="45">
        <f t="shared" si="200"/>
        <v>-3560</v>
      </c>
      <c r="E299" s="45">
        <f t="shared" si="200"/>
        <v>1726.287450119431</v>
      </c>
      <c r="F299" s="45">
        <f t="shared" si="200"/>
        <v>-7488</v>
      </c>
      <c r="G299" s="45">
        <f t="shared" si="200"/>
        <v>662</v>
      </c>
      <c r="H299" s="45">
        <f t="shared" si="200"/>
        <v>-1431</v>
      </c>
      <c r="I299" s="45">
        <f t="shared" si="200"/>
        <v>-7554</v>
      </c>
      <c r="J299" s="45">
        <f t="shared" si="200"/>
        <v>2748</v>
      </c>
      <c r="K299" s="45">
        <f t="shared" si="200"/>
        <v>-1714</v>
      </c>
      <c r="L299" s="45">
        <f t="shared" si="200"/>
        <v>-3917</v>
      </c>
      <c r="M299" s="45">
        <f t="shared" si="200"/>
        <v>15552</v>
      </c>
      <c r="N299" s="45">
        <f>N233-N229</f>
        <v>-3017.3794327689538</v>
      </c>
    </row>
    <row r="300" spans="1:15" x14ac:dyDescent="0.2">
      <c r="A300" s="8" t="s">
        <v>69</v>
      </c>
      <c r="B300" s="29">
        <f t="shared" ref="B300:M300" si="201">(B299/B231)*100</f>
        <v>-21.733862281898471</v>
      </c>
      <c r="C300" s="29">
        <f t="shared" si="201"/>
        <v>-8.50062895654575</v>
      </c>
      <c r="D300" s="29">
        <f t="shared" si="201"/>
        <v>-3.4205444046234996</v>
      </c>
      <c r="E300" s="29">
        <f t="shared" si="201"/>
        <v>1.8492634709367233</v>
      </c>
      <c r="F300" s="29">
        <f t="shared" si="201"/>
        <v>-7.3345609842103201</v>
      </c>
      <c r="G300" s="29">
        <f t="shared" si="201"/>
        <v>0.67590333152956306</v>
      </c>
      <c r="H300" s="29">
        <f t="shared" si="201"/>
        <v>-1.4061394544454053</v>
      </c>
      <c r="I300" s="29">
        <f t="shared" si="201"/>
        <v>-7.158221910564869</v>
      </c>
      <c r="J300" s="29">
        <f t="shared" si="201"/>
        <v>2.9513478681129848</v>
      </c>
      <c r="K300" s="29">
        <f t="shared" si="201"/>
        <v>-1.7733908598979835</v>
      </c>
      <c r="L300" s="29">
        <f t="shared" si="201"/>
        <v>-4.145368341958493</v>
      </c>
      <c r="M300" s="29">
        <f t="shared" si="201"/>
        <v>17.394222058182063</v>
      </c>
      <c r="N300" s="44">
        <f>(N299/N229)*100</f>
        <v>-3.0374096994044728</v>
      </c>
    </row>
    <row r="301" spans="1:15" s="101" customFormat="1" ht="12" customHeight="1" x14ac:dyDescent="0.2">
      <c r="O301" s="100"/>
    </row>
    <row r="302" spans="1:15" x14ac:dyDescent="0.2">
      <c r="A302" s="8"/>
      <c r="B302" s="18" t="s">
        <v>23</v>
      </c>
      <c r="C302" s="4" t="s">
        <v>24</v>
      </c>
      <c r="D302" s="4" t="s">
        <v>25</v>
      </c>
      <c r="E302" s="18" t="s">
        <v>26</v>
      </c>
      <c r="F302" s="18" t="s">
        <v>27</v>
      </c>
      <c r="G302" s="18" t="s">
        <v>28</v>
      </c>
      <c r="H302" s="18" t="s">
        <v>29</v>
      </c>
      <c r="I302" s="18" t="s">
        <v>30</v>
      </c>
      <c r="J302" s="18" t="s">
        <v>31</v>
      </c>
      <c r="K302" s="18" t="s">
        <v>32</v>
      </c>
      <c r="L302" s="18" t="s">
        <v>33</v>
      </c>
      <c r="M302" s="18" t="s">
        <v>34</v>
      </c>
      <c r="N302" s="18"/>
    </row>
    <row r="303" spans="1:15" x14ac:dyDescent="0.2">
      <c r="A303" s="8" t="s">
        <v>73</v>
      </c>
      <c r="B303" s="45">
        <f>B237-M233</f>
        <v>-20653</v>
      </c>
      <c r="C303" s="45">
        <f t="shared" ref="C303:M303" si="202">C237-B237</f>
        <v>5696</v>
      </c>
      <c r="D303" s="45">
        <f t="shared" si="202"/>
        <v>-1100</v>
      </c>
      <c r="E303" s="45">
        <f t="shared" si="202"/>
        <v>2244</v>
      </c>
      <c r="F303" s="45">
        <f t="shared" si="202"/>
        <v>3857</v>
      </c>
      <c r="G303" s="45">
        <f t="shared" si="202"/>
        <v>3465</v>
      </c>
      <c r="H303" s="45">
        <f t="shared" si="202"/>
        <v>6233</v>
      </c>
      <c r="I303" s="45">
        <f t="shared" si="202"/>
        <v>-10044</v>
      </c>
      <c r="J303" s="45">
        <f t="shared" si="202"/>
        <v>-1050</v>
      </c>
      <c r="K303" s="45">
        <f t="shared" si="202"/>
        <v>11378</v>
      </c>
      <c r="L303" s="45">
        <f t="shared" si="202"/>
        <v>-10439</v>
      </c>
      <c r="M303" s="45">
        <f t="shared" si="202"/>
        <v>3835</v>
      </c>
      <c r="N303" s="44"/>
    </row>
    <row r="304" spans="1:15" x14ac:dyDescent="0.2">
      <c r="A304" s="8" t="s">
        <v>74</v>
      </c>
      <c r="B304" s="29">
        <f>(B303/M233)*100</f>
        <v>-19.676832347252791</v>
      </c>
      <c r="C304" s="29">
        <f t="shared" ref="C304:M304" si="203">(C303/B237)*100</f>
        <v>6.7561797219718178</v>
      </c>
      <c r="D304" s="29">
        <f t="shared" si="203"/>
        <v>-1.2221679036487267</v>
      </c>
      <c r="E304" s="29">
        <f t="shared" si="203"/>
        <v>2.5240709079456494</v>
      </c>
      <c r="F304" s="29">
        <f t="shared" si="203"/>
        <v>4.2315794093123271</v>
      </c>
      <c r="G304" s="29">
        <f t="shared" si="203"/>
        <v>3.6471764643966105</v>
      </c>
      <c r="H304" s="29">
        <f t="shared" si="203"/>
        <v>6.3298466538031892</v>
      </c>
      <c r="I304" s="29">
        <f t="shared" si="203"/>
        <v>-9.5928483424543707</v>
      </c>
      <c r="J304" s="29">
        <f t="shared" si="203"/>
        <v>-1.1092447627800843</v>
      </c>
      <c r="K304" s="29">
        <f t="shared" si="203"/>
        <v>12.154814173850804</v>
      </c>
      <c r="L304" s="29">
        <f t="shared" si="203"/>
        <v>-9.9431358168154151</v>
      </c>
      <c r="M304" s="29">
        <f t="shared" si="203"/>
        <v>4.0561407962093332</v>
      </c>
      <c r="N304" s="44"/>
    </row>
    <row r="305" spans="1:15" x14ac:dyDescent="0.2">
      <c r="A305" s="8"/>
      <c r="B305" s="21" t="s">
        <v>6</v>
      </c>
      <c r="C305" s="18" t="s">
        <v>7</v>
      </c>
      <c r="D305" s="18" t="s">
        <v>8</v>
      </c>
      <c r="E305" s="18" t="s">
        <v>9</v>
      </c>
      <c r="F305" s="18" t="s">
        <v>10</v>
      </c>
      <c r="G305" s="18" t="s">
        <v>11</v>
      </c>
      <c r="H305" s="18" t="s">
        <v>12</v>
      </c>
      <c r="I305" s="18" t="s">
        <v>13</v>
      </c>
      <c r="J305" s="18" t="s">
        <v>14</v>
      </c>
      <c r="K305" s="18" t="s">
        <v>15</v>
      </c>
      <c r="L305" s="18" t="s">
        <v>16</v>
      </c>
      <c r="M305" s="18" t="s">
        <v>17</v>
      </c>
      <c r="N305" s="18" t="s">
        <v>39</v>
      </c>
    </row>
    <row r="306" spans="1:15" x14ac:dyDescent="0.2">
      <c r="A306" s="8" t="s">
        <v>71</v>
      </c>
      <c r="B306" s="45">
        <f>B237-B235</f>
        <v>-2893</v>
      </c>
      <c r="C306" s="45">
        <f t="shared" ref="C306:N306" si="204">C237-C233</f>
        <v>535</v>
      </c>
      <c r="D306" s="45">
        <f t="shared" si="204"/>
        <v>-11613</v>
      </c>
      <c r="E306" s="45">
        <f t="shared" si="204"/>
        <v>-3928.287450119431</v>
      </c>
      <c r="F306" s="45">
        <f t="shared" si="204"/>
        <v>401</v>
      </c>
      <c r="G306" s="45">
        <f t="shared" si="204"/>
        <v>-135</v>
      </c>
      <c r="H306" s="45">
        <f t="shared" si="204"/>
        <v>4366</v>
      </c>
      <c r="I306" s="45">
        <f t="shared" si="204"/>
        <v>-3316</v>
      </c>
      <c r="J306" s="45">
        <f t="shared" si="204"/>
        <v>-2249</v>
      </c>
      <c r="K306" s="45">
        <f t="shared" si="204"/>
        <v>10050</v>
      </c>
      <c r="L306" s="45">
        <f t="shared" si="204"/>
        <v>3974</v>
      </c>
      <c r="M306" s="45">
        <f t="shared" si="204"/>
        <v>-6578</v>
      </c>
      <c r="N306" s="45">
        <f t="shared" si="204"/>
        <v>-1223.4919676601421</v>
      </c>
    </row>
    <row r="307" spans="1:15" x14ac:dyDescent="0.2">
      <c r="A307" s="8" t="s">
        <v>72</v>
      </c>
      <c r="B307" s="29">
        <f>(B306/B235)*100</f>
        <v>-3.317622504329079</v>
      </c>
      <c r="C307" s="29">
        <f t="shared" ref="C307:N307" si="205">(C306/C233)*100</f>
        <v>0.59797248208876819</v>
      </c>
      <c r="D307" s="29">
        <f t="shared" si="205"/>
        <v>-11.553269596187709</v>
      </c>
      <c r="E307" s="29">
        <f t="shared" si="205"/>
        <v>-4.131721542219827</v>
      </c>
      <c r="F307" s="29">
        <f t="shared" si="205"/>
        <v>0.42387214071286622</v>
      </c>
      <c r="G307" s="29">
        <f t="shared" si="205"/>
        <v>-0.13690989300745399</v>
      </c>
      <c r="H307" s="29">
        <f t="shared" si="205"/>
        <v>4.3513359976877917</v>
      </c>
      <c r="I307" s="29">
        <f t="shared" si="205"/>
        <v>-3.3845368716509312</v>
      </c>
      <c r="J307" s="29">
        <f t="shared" si="205"/>
        <v>-2.3461787226939852</v>
      </c>
      <c r="K307" s="29">
        <f t="shared" si="205"/>
        <v>10.585967536366221</v>
      </c>
      <c r="L307" s="29">
        <f t="shared" si="205"/>
        <v>4.3875725925762357</v>
      </c>
      <c r="M307" s="29">
        <f t="shared" si="205"/>
        <v>-6.2670896809291072</v>
      </c>
      <c r="N307" s="44">
        <f t="shared" si="205"/>
        <v>-1.2701948960437908</v>
      </c>
    </row>
    <row r="308" spans="1:15" s="76" customFormat="1" x14ac:dyDescent="0.2">
      <c r="O308" s="75"/>
    </row>
    <row r="309" spans="1:15" x14ac:dyDescent="0.2">
      <c r="A309" s="8"/>
      <c r="B309" s="18" t="s">
        <v>23</v>
      </c>
      <c r="C309" s="4" t="s">
        <v>24</v>
      </c>
      <c r="D309" s="4" t="s">
        <v>25</v>
      </c>
      <c r="E309" s="18" t="s">
        <v>26</v>
      </c>
      <c r="F309" s="18" t="s">
        <v>27</v>
      </c>
      <c r="G309" s="18" t="s">
        <v>28</v>
      </c>
      <c r="H309" s="18" t="s">
        <v>29</v>
      </c>
      <c r="I309" s="18" t="s">
        <v>30</v>
      </c>
      <c r="J309" s="18" t="s">
        <v>31</v>
      </c>
      <c r="K309" s="18" t="s">
        <v>32</v>
      </c>
      <c r="L309" s="18" t="s">
        <v>33</v>
      </c>
      <c r="M309" s="18" t="s">
        <v>34</v>
      </c>
      <c r="N309" s="27"/>
    </row>
    <row r="310" spans="1:15" x14ac:dyDescent="0.2">
      <c r="A310" s="8" t="s">
        <v>76</v>
      </c>
      <c r="B310" s="45">
        <f>B241-M239</f>
        <v>-19994</v>
      </c>
      <c r="C310" s="45">
        <f t="shared" ref="C310:M310" si="206">C241-B241</f>
        <v>-10986</v>
      </c>
      <c r="D310" s="45">
        <f t="shared" si="206"/>
        <v>16910</v>
      </c>
      <c r="E310" s="45">
        <f t="shared" si="206"/>
        <v>1472</v>
      </c>
      <c r="F310" s="45">
        <f t="shared" si="206"/>
        <v>5396</v>
      </c>
      <c r="G310" s="45">
        <f t="shared" si="206"/>
        <v>7955</v>
      </c>
      <c r="H310" s="45">
        <f t="shared" si="206"/>
        <v>-9374</v>
      </c>
      <c r="I310" s="45">
        <f t="shared" si="206"/>
        <v>4575</v>
      </c>
      <c r="J310" s="45">
        <f t="shared" si="206"/>
        <v>-7185</v>
      </c>
      <c r="K310" s="45">
        <f t="shared" si="206"/>
        <v>-9356</v>
      </c>
      <c r="L310" s="45">
        <f t="shared" si="206"/>
        <v>14724</v>
      </c>
      <c r="M310" s="45">
        <f t="shared" si="206"/>
        <v>-9829</v>
      </c>
      <c r="N310" s="27"/>
    </row>
    <row r="311" spans="1:15" x14ac:dyDescent="0.2">
      <c r="A311" s="8" t="s">
        <v>77</v>
      </c>
      <c r="B311" s="29">
        <f>(B310/M239)*100</f>
        <v>-20.322616712236872</v>
      </c>
      <c r="C311" s="29">
        <f t="shared" ref="C311:M311" si="207">(C310/B241)*100</f>
        <v>-14.014721453265128</v>
      </c>
      <c r="D311" s="29">
        <f t="shared" si="207"/>
        <v>25.087904099224069</v>
      </c>
      <c r="E311" s="29">
        <f t="shared" si="207"/>
        <v>1.7458754877658249</v>
      </c>
      <c r="F311" s="29">
        <f t="shared" si="207"/>
        <v>6.2901439645625699</v>
      </c>
      <c r="G311" s="29">
        <f t="shared" si="207"/>
        <v>8.724405303736523</v>
      </c>
      <c r="H311" s="29">
        <f t="shared" si="207"/>
        <v>-9.4556972240154948</v>
      </c>
      <c r="I311" s="29">
        <f t="shared" si="207"/>
        <v>5.0968115683696888</v>
      </c>
      <c r="J311" s="29">
        <f t="shared" si="207"/>
        <v>-7.6163117334661896</v>
      </c>
      <c r="K311" s="29">
        <f t="shared" si="207"/>
        <v>-10.73526711951533</v>
      </c>
      <c r="L311" s="29">
        <f t="shared" si="207"/>
        <v>18.926422952336878</v>
      </c>
      <c r="M311" s="29">
        <f t="shared" si="207"/>
        <v>-10.623648940769563</v>
      </c>
      <c r="N311" s="27"/>
    </row>
    <row r="312" spans="1:15" x14ac:dyDescent="0.2">
      <c r="A312" s="8"/>
      <c r="B312" s="21" t="s">
        <v>6</v>
      </c>
      <c r="C312" s="18" t="s">
        <v>7</v>
      </c>
      <c r="D312" s="18" t="s">
        <v>8</v>
      </c>
      <c r="E312" s="18" t="s">
        <v>9</v>
      </c>
      <c r="F312" s="18" t="s">
        <v>10</v>
      </c>
      <c r="G312" s="18" t="s">
        <v>11</v>
      </c>
      <c r="H312" s="18" t="s">
        <v>12</v>
      </c>
      <c r="I312" s="18" t="s">
        <v>13</v>
      </c>
      <c r="J312" s="18" t="s">
        <v>14</v>
      </c>
      <c r="K312" s="18" t="s">
        <v>15</v>
      </c>
      <c r="L312" s="18" t="s">
        <v>16</v>
      </c>
      <c r="M312" s="18" t="s">
        <v>17</v>
      </c>
      <c r="N312" s="18" t="s">
        <v>39</v>
      </c>
    </row>
    <row r="313" spans="1:15" x14ac:dyDescent="0.2">
      <c r="A313" s="8" t="s">
        <v>78</v>
      </c>
      <c r="B313" s="45">
        <f t="shared" ref="B313:M313" si="208">B241-B239</f>
        <v>-5919</v>
      </c>
      <c r="C313" s="45">
        <f t="shared" si="208"/>
        <v>-22601</v>
      </c>
      <c r="D313" s="45">
        <f t="shared" si="208"/>
        <v>-4591</v>
      </c>
      <c r="E313" s="45">
        <f t="shared" si="208"/>
        <v>-5363</v>
      </c>
      <c r="F313" s="45">
        <f t="shared" si="208"/>
        <v>-3824</v>
      </c>
      <c r="G313" s="45">
        <f t="shared" si="208"/>
        <v>666</v>
      </c>
      <c r="H313" s="45">
        <f t="shared" si="208"/>
        <v>-14941</v>
      </c>
      <c r="I313" s="45">
        <f t="shared" si="208"/>
        <v>-322</v>
      </c>
      <c r="J313" s="45">
        <f t="shared" si="208"/>
        <v>-6457</v>
      </c>
      <c r="K313" s="45">
        <f t="shared" si="208"/>
        <v>-27191</v>
      </c>
      <c r="L313" s="45">
        <f t="shared" si="208"/>
        <v>-2028</v>
      </c>
      <c r="M313" s="45">
        <f t="shared" si="208"/>
        <v>-15692</v>
      </c>
      <c r="N313" s="45">
        <f>N241-N237</f>
        <v>-7210.3239607040305</v>
      </c>
    </row>
    <row r="314" spans="1:15" x14ac:dyDescent="0.2">
      <c r="A314" s="8" t="s">
        <v>79</v>
      </c>
      <c r="B314" s="29">
        <f t="shared" ref="B314:M314" si="209">(B313/B239)*100</f>
        <v>-7.020686055890307</v>
      </c>
      <c r="C314" s="29">
        <f t="shared" si="209"/>
        <v>-25.111106173058971</v>
      </c>
      <c r="D314" s="29">
        <f t="shared" si="209"/>
        <v>-5.1639971204895172</v>
      </c>
      <c r="E314" s="29">
        <f t="shared" si="209"/>
        <v>-5.8838372756396184</v>
      </c>
      <c r="F314" s="29">
        <f t="shared" si="209"/>
        <v>-4.0250513130887855</v>
      </c>
      <c r="G314" s="29">
        <f t="shared" si="209"/>
        <v>0.67634812633289321</v>
      </c>
      <c r="H314" s="29">
        <f t="shared" si="209"/>
        <v>-14.269887204760131</v>
      </c>
      <c r="I314" s="29">
        <f t="shared" si="209"/>
        <v>-0.34016839391922588</v>
      </c>
      <c r="J314" s="29">
        <f t="shared" si="209"/>
        <v>-6.8978410195600848</v>
      </c>
      <c r="K314" s="29">
        <f t="shared" si="209"/>
        <v>-25.899397068208447</v>
      </c>
      <c r="L314" s="29">
        <f t="shared" si="209"/>
        <v>-2.1449422515547658</v>
      </c>
      <c r="M314" s="29">
        <f t="shared" si="209"/>
        <v>-15.949910045434679</v>
      </c>
      <c r="N314" s="27">
        <f>(N313/N237)*100</f>
        <v>-7.581859620928288</v>
      </c>
    </row>
    <row r="315" spans="1:15" s="76" customFormat="1" x14ac:dyDescent="0.2">
      <c r="O315" s="75"/>
    </row>
    <row r="316" spans="1:15" x14ac:dyDescent="0.2">
      <c r="A316" s="8"/>
      <c r="B316" s="18" t="s">
        <v>23</v>
      </c>
      <c r="C316" s="4" t="s">
        <v>24</v>
      </c>
      <c r="D316" s="4" t="s">
        <v>25</v>
      </c>
      <c r="E316" s="18" t="s">
        <v>26</v>
      </c>
      <c r="F316" s="18" t="s">
        <v>27</v>
      </c>
      <c r="G316" s="18" t="s">
        <v>28</v>
      </c>
      <c r="H316" s="18" t="s">
        <v>29</v>
      </c>
      <c r="I316" s="18" t="s">
        <v>30</v>
      </c>
      <c r="J316" s="18" t="s">
        <v>31</v>
      </c>
      <c r="K316" s="18" t="s">
        <v>32</v>
      </c>
      <c r="L316" s="18" t="s">
        <v>33</v>
      </c>
      <c r="M316" s="18" t="s">
        <v>34</v>
      </c>
      <c r="N316" s="27"/>
    </row>
    <row r="317" spans="1:15" x14ac:dyDescent="0.2">
      <c r="A317" s="8" t="s">
        <v>82</v>
      </c>
      <c r="B317" s="45">
        <f>B245-M243</f>
        <v>6317</v>
      </c>
      <c r="C317" s="45">
        <f t="shared" ref="C317:M317" si="210">C245-B245</f>
        <v>-3876</v>
      </c>
      <c r="D317" s="45">
        <f t="shared" si="210"/>
        <v>-317</v>
      </c>
      <c r="E317" s="45">
        <f t="shared" si="210"/>
        <v>-4864</v>
      </c>
      <c r="F317" s="45">
        <f t="shared" si="210"/>
        <v>4892</v>
      </c>
      <c r="G317" s="45">
        <f t="shared" si="210"/>
        <v>11780</v>
      </c>
      <c r="H317" s="45">
        <f t="shared" si="210"/>
        <v>-100</v>
      </c>
      <c r="I317" s="45">
        <f t="shared" si="210"/>
        <v>3449</v>
      </c>
      <c r="J317" s="45">
        <f t="shared" si="210"/>
        <v>-8060</v>
      </c>
      <c r="K317" s="45">
        <f t="shared" si="210"/>
        <v>-1399</v>
      </c>
      <c r="L317" s="45">
        <f t="shared" si="210"/>
        <v>1540</v>
      </c>
      <c r="M317" s="45">
        <f t="shared" si="210"/>
        <v>-8206</v>
      </c>
      <c r="N317" s="27"/>
    </row>
    <row r="318" spans="1:15" x14ac:dyDescent="0.2">
      <c r="A318" s="8" t="s">
        <v>83</v>
      </c>
      <c r="B318" s="29">
        <f>(B317/M243)*100</f>
        <v>7.6392835979731775</v>
      </c>
      <c r="C318" s="29">
        <f t="shared" ref="C318:M318" si="211">(C317/B245)*100</f>
        <v>-4.354664749236024</v>
      </c>
      <c r="D318" s="29">
        <f t="shared" si="211"/>
        <v>-0.37236291876145283</v>
      </c>
      <c r="E318" s="29">
        <f t="shared" si="211"/>
        <v>-5.7348346400990389</v>
      </c>
      <c r="F318" s="29">
        <f t="shared" si="211"/>
        <v>6.1187477329864546</v>
      </c>
      <c r="G318" s="29">
        <f t="shared" si="211"/>
        <v>13.884468960314935</v>
      </c>
      <c r="H318" s="29">
        <f t="shared" si="211"/>
        <v>-0.10349502706394959</v>
      </c>
      <c r="I318" s="29">
        <f t="shared" si="211"/>
        <v>3.5732416108077869</v>
      </c>
      <c r="J318" s="29">
        <f t="shared" si="211"/>
        <v>-8.0622574320809832</v>
      </c>
      <c r="K318" s="29">
        <f t="shared" si="211"/>
        <v>-1.5221081034032553</v>
      </c>
      <c r="L318" s="29">
        <f t="shared" si="211"/>
        <v>1.7014130566879897</v>
      </c>
      <c r="M318" s="29">
        <f t="shared" si="211"/>
        <v>-8.91442973069862</v>
      </c>
      <c r="N318" s="27"/>
    </row>
    <row r="319" spans="1:15" x14ac:dyDescent="0.2">
      <c r="A319" s="8"/>
      <c r="B319" s="21" t="s">
        <v>6</v>
      </c>
      <c r="C319" s="18" t="s">
        <v>7</v>
      </c>
      <c r="D319" s="18" t="s">
        <v>8</v>
      </c>
      <c r="E319" s="18" t="s">
        <v>9</v>
      </c>
      <c r="F319" s="18" t="s">
        <v>10</v>
      </c>
      <c r="G319" s="18" t="s">
        <v>11</v>
      </c>
      <c r="H319" s="18" t="s">
        <v>12</v>
      </c>
      <c r="I319" s="18" t="s">
        <v>13</v>
      </c>
      <c r="J319" s="18" t="s">
        <v>14</v>
      </c>
      <c r="K319" s="18" t="s">
        <v>15</v>
      </c>
      <c r="L319" s="18" t="s">
        <v>16</v>
      </c>
      <c r="M319" s="18" t="s">
        <v>17</v>
      </c>
      <c r="N319" s="18" t="s">
        <v>39</v>
      </c>
    </row>
    <row r="320" spans="1:15" x14ac:dyDescent="0.2">
      <c r="A320" s="8" t="s">
        <v>84</v>
      </c>
      <c r="B320" s="45">
        <f t="shared" ref="B320:M320" si="212">B245-B243</f>
        <v>10619</v>
      </c>
      <c r="C320" s="45">
        <f t="shared" si="212"/>
        <v>17729</v>
      </c>
      <c r="D320" s="45">
        <f t="shared" si="212"/>
        <v>502</v>
      </c>
      <c r="E320" s="45">
        <f t="shared" si="212"/>
        <v>-5834</v>
      </c>
      <c r="F320" s="45">
        <f t="shared" si="212"/>
        <v>-6338</v>
      </c>
      <c r="G320" s="45">
        <f t="shared" si="212"/>
        <v>-2513</v>
      </c>
      <c r="H320" s="45">
        <f t="shared" si="212"/>
        <v>6761</v>
      </c>
      <c r="I320" s="45">
        <f t="shared" si="212"/>
        <v>5635</v>
      </c>
      <c r="J320" s="45">
        <f t="shared" si="212"/>
        <v>4760</v>
      </c>
      <c r="K320" s="45">
        <f t="shared" si="212"/>
        <v>12717</v>
      </c>
      <c r="L320" s="45">
        <f t="shared" si="212"/>
        <v>-467</v>
      </c>
      <c r="M320" s="45">
        <f t="shared" si="212"/>
        <v>1156</v>
      </c>
      <c r="N320" s="45">
        <f>N245-N241</f>
        <v>2648.0537066836696</v>
      </c>
    </row>
    <row r="321" spans="1:16" x14ac:dyDescent="0.2">
      <c r="A321" s="8" t="s">
        <v>85</v>
      </c>
      <c r="B321" s="29">
        <f t="shared" ref="B321:M321" si="213">(B320/B243)*100</f>
        <v>13.546543520136753</v>
      </c>
      <c r="C321" s="29">
        <f t="shared" si="213"/>
        <v>26.302983546726406</v>
      </c>
      <c r="D321" s="29">
        <f t="shared" si="213"/>
        <v>0.59540047205057345</v>
      </c>
      <c r="E321" s="29">
        <f t="shared" si="213"/>
        <v>-6.8007227370752457</v>
      </c>
      <c r="F321" s="29">
        <f t="shared" si="213"/>
        <v>-6.9510095304942912</v>
      </c>
      <c r="G321" s="29">
        <f t="shared" si="213"/>
        <v>-2.5349015493867011</v>
      </c>
      <c r="H321" s="29">
        <f t="shared" si="213"/>
        <v>7.5321405494529978</v>
      </c>
      <c r="I321" s="29">
        <f t="shared" si="213"/>
        <v>5.9732660567963789</v>
      </c>
      <c r="J321" s="29">
        <f t="shared" si="213"/>
        <v>5.4617220488342211</v>
      </c>
      <c r="K321" s="29">
        <f t="shared" si="213"/>
        <v>16.346598796853311</v>
      </c>
      <c r="L321" s="29">
        <f t="shared" si="213"/>
        <v>-0.50475572849113703</v>
      </c>
      <c r="M321" s="29">
        <f t="shared" si="213"/>
        <v>1.3979755958931444</v>
      </c>
      <c r="N321" s="27">
        <f>(N320/N241)*100</f>
        <v>3.0129402876905615</v>
      </c>
    </row>
    <row r="322" spans="1:16" s="76" customFormat="1" x14ac:dyDescent="0.2">
      <c r="O322" s="75"/>
    </row>
    <row r="323" spans="1:16" x14ac:dyDescent="0.2">
      <c r="A323" s="8"/>
      <c r="B323" s="18" t="s">
        <v>23</v>
      </c>
      <c r="C323" s="4" t="s">
        <v>24</v>
      </c>
      <c r="D323" s="4" t="s">
        <v>25</v>
      </c>
      <c r="E323" s="18" t="s">
        <v>26</v>
      </c>
      <c r="F323" s="18" t="s">
        <v>27</v>
      </c>
      <c r="G323" s="18" t="s">
        <v>28</v>
      </c>
      <c r="H323" s="18" t="s">
        <v>29</v>
      </c>
      <c r="I323" s="18" t="s">
        <v>30</v>
      </c>
      <c r="J323" s="18" t="s">
        <v>31</v>
      </c>
      <c r="K323" s="18" t="s">
        <v>32</v>
      </c>
      <c r="L323" s="18" t="s">
        <v>33</v>
      </c>
      <c r="M323" s="18" t="s">
        <v>34</v>
      </c>
      <c r="N323" s="27"/>
    </row>
    <row r="324" spans="1:16" x14ac:dyDescent="0.2">
      <c r="A324" s="8" t="s">
        <v>87</v>
      </c>
      <c r="B324" s="45">
        <f>B249-M245</f>
        <v>9174</v>
      </c>
      <c r="C324" s="45">
        <f t="shared" ref="C324:M324" si="214">C249-B249</f>
        <v>-12846</v>
      </c>
      <c r="D324" s="45">
        <f t="shared" si="214"/>
        <v>3408</v>
      </c>
      <c r="E324" s="45">
        <f t="shared" si="214"/>
        <v>16467</v>
      </c>
      <c r="F324" s="45">
        <f t="shared" si="214"/>
        <v>-2343</v>
      </c>
      <c r="G324" s="45">
        <f t="shared" si="214"/>
        <v>2850</v>
      </c>
      <c r="H324" s="45">
        <f t="shared" si="214"/>
        <v>415</v>
      </c>
      <c r="I324" s="45">
        <f t="shared" si="214"/>
        <v>751</v>
      </c>
      <c r="J324" s="45">
        <f t="shared" si="214"/>
        <v>-4790</v>
      </c>
      <c r="K324" s="45">
        <f t="shared" si="214"/>
        <v>5044</v>
      </c>
      <c r="L324" s="45">
        <f t="shared" si="214"/>
        <v>-2209</v>
      </c>
      <c r="M324" s="45">
        <f t="shared" si="214"/>
        <v>-10017</v>
      </c>
      <c r="N324" s="27"/>
    </row>
    <row r="325" spans="1:16" x14ac:dyDescent="0.2">
      <c r="A325" s="8" t="s">
        <v>88</v>
      </c>
      <c r="B325" s="29">
        <f>(B324/M245)*100</f>
        <v>10.941357472539268</v>
      </c>
      <c r="C325" s="29">
        <f t="shared" ref="C325:M325" si="215">(C324/B249)*100</f>
        <v>-13.809784887283516</v>
      </c>
      <c r="D325" s="29">
        <f t="shared" si="215"/>
        <v>4.2507015902712819</v>
      </c>
      <c r="E325" s="29">
        <f t="shared" si="215"/>
        <v>19.701374681454361</v>
      </c>
      <c r="F325" s="29">
        <f t="shared" si="215"/>
        <v>-2.3418290854572712</v>
      </c>
      <c r="G325" s="29">
        <f t="shared" si="215"/>
        <v>2.9168841536430348</v>
      </c>
      <c r="H325" s="29">
        <f t="shared" si="215"/>
        <v>0.41270125401513569</v>
      </c>
      <c r="I325" s="29">
        <f t="shared" si="215"/>
        <v>0.74377055025155481</v>
      </c>
      <c r="J325" s="29">
        <f t="shared" si="215"/>
        <v>-4.7088662347748302</v>
      </c>
      <c r="K325" s="29">
        <f t="shared" si="215"/>
        <v>5.203594235193381</v>
      </c>
      <c r="L325" s="29">
        <f t="shared" si="215"/>
        <v>-2.1661747256734363</v>
      </c>
      <c r="M325" s="29">
        <f t="shared" si="215"/>
        <v>-10.040293480875631</v>
      </c>
      <c r="N325" s="27"/>
    </row>
    <row r="326" spans="1:16" x14ac:dyDescent="0.2">
      <c r="A326" s="8"/>
      <c r="B326" s="21" t="s">
        <v>6</v>
      </c>
      <c r="C326" s="18" t="s">
        <v>7</v>
      </c>
      <c r="D326" s="18" t="s">
        <v>8</v>
      </c>
      <c r="E326" s="18" t="s">
        <v>9</v>
      </c>
      <c r="F326" s="18" t="s">
        <v>10</v>
      </c>
      <c r="G326" s="18" t="s">
        <v>11</v>
      </c>
      <c r="H326" s="18" t="s">
        <v>12</v>
      </c>
      <c r="I326" s="18" t="s">
        <v>13</v>
      </c>
      <c r="J326" s="18" t="s">
        <v>14</v>
      </c>
      <c r="K326" s="18" t="s">
        <v>15</v>
      </c>
      <c r="L326" s="18" t="s">
        <v>16</v>
      </c>
      <c r="M326" s="18" t="s">
        <v>17</v>
      </c>
      <c r="N326" s="18" t="s">
        <v>39</v>
      </c>
    </row>
    <row r="327" spans="1:16" x14ac:dyDescent="0.2">
      <c r="A327" s="8" t="s">
        <v>89</v>
      </c>
      <c r="B327" s="45">
        <f t="shared" ref="B327:N327" si="216">B249-B247</f>
        <v>4013</v>
      </c>
      <c r="C327" s="45">
        <f t="shared" si="216"/>
        <v>-4957</v>
      </c>
      <c r="D327" s="45">
        <f t="shared" si="216"/>
        <v>-1232</v>
      </c>
      <c r="E327" s="45">
        <f t="shared" si="216"/>
        <v>20099</v>
      </c>
      <c r="F327" s="45">
        <f t="shared" si="216"/>
        <v>12864</v>
      </c>
      <c r="G327" s="45">
        <f t="shared" si="216"/>
        <v>3934</v>
      </c>
      <c r="H327" s="45">
        <f t="shared" si="216"/>
        <v>4449</v>
      </c>
      <c r="I327" s="45">
        <f t="shared" si="216"/>
        <v>1751</v>
      </c>
      <c r="J327" s="45">
        <f t="shared" si="216"/>
        <v>5021</v>
      </c>
      <c r="K327" s="45">
        <f t="shared" si="216"/>
        <v>11464</v>
      </c>
      <c r="L327" s="45">
        <f t="shared" si="216"/>
        <v>7715</v>
      </c>
      <c r="M327" s="45">
        <f t="shared" si="216"/>
        <v>5904</v>
      </c>
      <c r="N327" s="45">
        <f t="shared" si="216"/>
        <v>6465.1666728375567</v>
      </c>
    </row>
    <row r="328" spans="1:16" x14ac:dyDescent="0.2">
      <c r="A328" s="8" t="s">
        <v>90</v>
      </c>
      <c r="B328" s="29">
        <f t="shared" ref="B328:N328" si="217">(B327/B247)*100</f>
        <v>4.5085834981125288</v>
      </c>
      <c r="C328" s="29">
        <f t="shared" si="217"/>
        <v>-5.8227223605694682</v>
      </c>
      <c r="D328" s="29">
        <f t="shared" si="217"/>
        <v>-1.4525732476566644</v>
      </c>
      <c r="E328" s="29">
        <f t="shared" si="217"/>
        <v>25.139147727983392</v>
      </c>
      <c r="F328" s="29">
        <f t="shared" si="217"/>
        <v>15.16212298009264</v>
      </c>
      <c r="G328" s="29">
        <f t="shared" si="217"/>
        <v>4.0714943646957762</v>
      </c>
      <c r="H328" s="29">
        <f t="shared" si="217"/>
        <v>4.6092641132165397</v>
      </c>
      <c r="I328" s="29">
        <f t="shared" si="217"/>
        <v>1.7514904173168488</v>
      </c>
      <c r="J328" s="29">
        <f t="shared" si="217"/>
        <v>5.4628340151449208</v>
      </c>
      <c r="K328" s="29">
        <f t="shared" si="217"/>
        <v>12.665583949266956</v>
      </c>
      <c r="L328" s="29">
        <f t="shared" si="217"/>
        <v>8.3810413566097797</v>
      </c>
      <c r="M328" s="29">
        <f t="shared" si="217"/>
        <v>7.0413968299402478</v>
      </c>
      <c r="N328" s="27">
        <f t="shared" si="217"/>
        <v>7.1408790595209588</v>
      </c>
    </row>
    <row r="329" spans="1:16" s="76" customFormat="1" x14ac:dyDescent="0.2">
      <c r="O329" s="75"/>
    </row>
    <row r="330" spans="1:16" s="3" customFormat="1" x14ac:dyDescent="0.2">
      <c r="B330" s="18" t="s">
        <v>23</v>
      </c>
      <c r="C330" s="4" t="s">
        <v>24</v>
      </c>
      <c r="D330" s="4" t="s">
        <v>25</v>
      </c>
      <c r="E330" s="18" t="s">
        <v>26</v>
      </c>
      <c r="F330" s="18" t="s">
        <v>27</v>
      </c>
      <c r="G330" s="18" t="s">
        <v>28</v>
      </c>
      <c r="H330" s="18" t="s">
        <v>29</v>
      </c>
      <c r="I330" s="18" t="s">
        <v>30</v>
      </c>
      <c r="J330" s="18" t="s">
        <v>31</v>
      </c>
      <c r="K330" s="18" t="s">
        <v>32</v>
      </c>
      <c r="L330" s="18" t="s">
        <v>33</v>
      </c>
      <c r="M330" s="18" t="s">
        <v>34</v>
      </c>
      <c r="O330" s="42"/>
    </row>
    <row r="331" spans="1:16" x14ac:dyDescent="0.2">
      <c r="A331" s="8" t="s">
        <v>91</v>
      </c>
      <c r="B331" s="45">
        <f>B255-M251</f>
        <v>-1452</v>
      </c>
      <c r="C331" s="43">
        <f t="shared" ref="C331:L331" si="218">C255-B255</f>
        <v>582</v>
      </c>
      <c r="D331" s="43">
        <f t="shared" si="218"/>
        <v>4515</v>
      </c>
      <c r="E331" s="45">
        <f t="shared" si="218"/>
        <v>-6115</v>
      </c>
      <c r="F331" s="45">
        <f t="shared" si="218"/>
        <v>6631</v>
      </c>
      <c r="G331" s="45">
        <f t="shared" si="218"/>
        <v>6718</v>
      </c>
      <c r="H331" s="45">
        <f t="shared" si="218"/>
        <v>-11739</v>
      </c>
      <c r="I331" s="45">
        <f t="shared" si="218"/>
        <v>8639</v>
      </c>
      <c r="J331" s="45">
        <f t="shared" si="218"/>
        <v>-2853</v>
      </c>
      <c r="K331" s="45">
        <f t="shared" si="218"/>
        <v>-1518</v>
      </c>
      <c r="L331" s="45">
        <f t="shared" si="218"/>
        <v>-6216</v>
      </c>
      <c r="M331" s="45">
        <f>M253-L253</f>
        <v>-2318</v>
      </c>
      <c r="N331" s="27"/>
    </row>
    <row r="332" spans="1:16" x14ac:dyDescent="0.2">
      <c r="A332" s="8" t="s">
        <v>92</v>
      </c>
      <c r="B332" s="29">
        <f>(B331/M251)*100</f>
        <v>-1.6178092723200854</v>
      </c>
      <c r="C332" s="29">
        <f t="shared" ref="C332:L332" si="219">(C331/B255)*100</f>
        <v>0.65912411239085378</v>
      </c>
      <c r="D332" s="29">
        <f t="shared" si="219"/>
        <v>5.0798258345428158</v>
      </c>
      <c r="E332" s="29">
        <f t="shared" si="219"/>
        <v>-6.547389609833397</v>
      </c>
      <c r="F332" s="29">
        <f t="shared" si="219"/>
        <v>7.5973006725404151</v>
      </c>
      <c r="G332" s="29">
        <f t="shared" si="219"/>
        <v>7.1535054093193633</v>
      </c>
      <c r="H332" s="29">
        <f t="shared" si="219"/>
        <v>-11.665507303984896</v>
      </c>
      <c r="I332" s="29">
        <f t="shared" si="219"/>
        <v>9.7186441822006717</v>
      </c>
      <c r="J332" s="29">
        <f t="shared" si="219"/>
        <v>-2.9252537680713626</v>
      </c>
      <c r="K332" s="29">
        <f t="shared" si="219"/>
        <v>-1.6033461136284419</v>
      </c>
      <c r="L332" s="29">
        <f t="shared" si="219"/>
        <v>-6.6724632080636335</v>
      </c>
      <c r="M332" s="29">
        <f>(M331/L253)*100</f>
        <v>-2.6661145808173172</v>
      </c>
      <c r="N332" s="27"/>
    </row>
    <row r="333" spans="1:16" x14ac:dyDescent="0.2">
      <c r="A333" s="8"/>
      <c r="B333" s="21" t="s">
        <v>6</v>
      </c>
      <c r="C333" s="18" t="s">
        <v>7</v>
      </c>
      <c r="D333" s="18" t="s">
        <v>8</v>
      </c>
      <c r="E333" s="18" t="s">
        <v>9</v>
      </c>
      <c r="F333" s="18" t="s">
        <v>10</v>
      </c>
      <c r="G333" s="18" t="s">
        <v>11</v>
      </c>
      <c r="H333" s="18" t="s">
        <v>12</v>
      </c>
      <c r="I333" s="18" t="s">
        <v>13</v>
      </c>
      <c r="J333" s="18" t="s">
        <v>14</v>
      </c>
      <c r="K333" s="18" t="s">
        <v>15</v>
      </c>
      <c r="L333" s="18" t="s">
        <v>16</v>
      </c>
      <c r="M333" s="18" t="s">
        <v>17</v>
      </c>
      <c r="N333" s="18" t="s">
        <v>39</v>
      </c>
    </row>
    <row r="334" spans="1:16" x14ac:dyDescent="0.2">
      <c r="A334" s="8" t="s">
        <v>93</v>
      </c>
      <c r="B334" s="45">
        <f t="shared" ref="B334:M334" si="220">B255-B251</f>
        <v>-4722</v>
      </c>
      <c r="C334" s="45">
        <f t="shared" si="220"/>
        <v>8706</v>
      </c>
      <c r="D334" s="45">
        <f t="shared" si="220"/>
        <v>9813</v>
      </c>
      <c r="E334" s="45">
        <f t="shared" si="220"/>
        <v>-12769</v>
      </c>
      <c r="F334" s="45">
        <f t="shared" si="220"/>
        <v>-3795</v>
      </c>
      <c r="G334" s="45">
        <f t="shared" si="220"/>
        <v>73</v>
      </c>
      <c r="H334" s="45">
        <f t="shared" si="220"/>
        <v>-12081</v>
      </c>
      <c r="I334" s="45">
        <f t="shared" si="220"/>
        <v>-4193</v>
      </c>
      <c r="J334" s="45">
        <f t="shared" si="220"/>
        <v>-2256</v>
      </c>
      <c r="K334" s="45">
        <f t="shared" si="220"/>
        <v>-8818</v>
      </c>
      <c r="L334" s="45">
        <f t="shared" si="220"/>
        <v>-12825</v>
      </c>
      <c r="M334" s="45">
        <f t="shared" si="220"/>
        <v>-5126</v>
      </c>
      <c r="N334" s="7">
        <f>N253-N251</f>
        <v>-4326.5911656333192</v>
      </c>
    </row>
    <row r="335" spans="1:16" x14ac:dyDescent="0.2">
      <c r="A335" s="8" t="s">
        <v>94</v>
      </c>
      <c r="B335" s="29">
        <f t="shared" ref="B335:N335" si="221">(B334/B251)*100</f>
        <v>-5.0762730996226653</v>
      </c>
      <c r="C335" s="29">
        <f t="shared" si="221"/>
        <v>10.858746492048644</v>
      </c>
      <c r="D335" s="29">
        <f t="shared" si="221"/>
        <v>11.740425684648791</v>
      </c>
      <c r="E335" s="29">
        <f t="shared" si="221"/>
        <v>-12.762618690654673</v>
      </c>
      <c r="F335" s="29">
        <f t="shared" si="221"/>
        <v>-3.8840615309036202</v>
      </c>
      <c r="G335" s="29">
        <f t="shared" si="221"/>
        <v>7.2595642272541935E-2</v>
      </c>
      <c r="H335" s="29">
        <f t="shared" si="221"/>
        <v>-11.96470308600404</v>
      </c>
      <c r="I335" s="29">
        <f t="shared" si="221"/>
        <v>-4.1219783136557124</v>
      </c>
      <c r="J335" s="29">
        <f t="shared" si="221"/>
        <v>-2.3273807681594505</v>
      </c>
      <c r="K335" s="29">
        <f t="shared" si="221"/>
        <v>-8.6470478637339792</v>
      </c>
      <c r="L335" s="29">
        <f t="shared" si="221"/>
        <v>-12.854823189800339</v>
      </c>
      <c r="M335" s="29">
        <f t="shared" si="221"/>
        <v>-5.7113569765239385</v>
      </c>
      <c r="N335" s="27">
        <f t="shared" si="221"/>
        <v>-4.4602849617293208</v>
      </c>
    </row>
    <row r="336" spans="1:16" x14ac:dyDescent="0.2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5"/>
      <c r="P336" s="76"/>
    </row>
    <row r="337" spans="1:18" x14ac:dyDescent="0.2">
      <c r="A337" s="3"/>
      <c r="B337" s="18" t="s">
        <v>23</v>
      </c>
      <c r="C337" s="4" t="s">
        <v>24</v>
      </c>
      <c r="D337" s="4" t="s">
        <v>25</v>
      </c>
      <c r="E337" s="18" t="s">
        <v>26</v>
      </c>
      <c r="F337" s="18" t="s">
        <v>27</v>
      </c>
      <c r="G337" s="18" t="s">
        <v>28</v>
      </c>
      <c r="H337" s="18" t="s">
        <v>29</v>
      </c>
      <c r="I337" s="18" t="s">
        <v>30</v>
      </c>
      <c r="J337" s="18" t="s">
        <v>31</v>
      </c>
      <c r="K337" s="18" t="s">
        <v>32</v>
      </c>
      <c r="L337" s="18" t="s">
        <v>33</v>
      </c>
      <c r="M337" s="18" t="s">
        <v>34</v>
      </c>
      <c r="N337" s="3"/>
      <c r="O337" s="42"/>
      <c r="P337" s="3"/>
    </row>
    <row r="338" spans="1:18" x14ac:dyDescent="0.2">
      <c r="A338" s="8" t="s">
        <v>96</v>
      </c>
      <c r="B338" s="45"/>
      <c r="C338" s="43"/>
      <c r="D338" s="43"/>
      <c r="E338" s="45"/>
      <c r="F338" s="45"/>
      <c r="G338" s="45"/>
      <c r="H338" s="45"/>
      <c r="I338" s="45"/>
      <c r="J338" s="45"/>
      <c r="K338" s="45"/>
      <c r="L338" s="45"/>
      <c r="M338" s="43"/>
      <c r="N338" s="27"/>
    </row>
    <row r="339" spans="1:18" x14ac:dyDescent="0.2">
      <c r="A339" s="8" t="s">
        <v>97</v>
      </c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7"/>
    </row>
    <row r="340" spans="1:18" x14ac:dyDescent="0.2">
      <c r="A340" s="8"/>
      <c r="B340" s="21" t="s">
        <v>6</v>
      </c>
      <c r="C340" s="18" t="s">
        <v>7</v>
      </c>
      <c r="D340" s="18" t="s">
        <v>8</v>
      </c>
      <c r="E340" s="18" t="s">
        <v>9</v>
      </c>
      <c r="F340" s="18" t="s">
        <v>10</v>
      </c>
      <c r="G340" s="18" t="s">
        <v>11</v>
      </c>
      <c r="H340" s="18" t="s">
        <v>12</v>
      </c>
      <c r="I340" s="18" t="s">
        <v>13</v>
      </c>
      <c r="J340" s="18" t="s">
        <v>14</v>
      </c>
      <c r="K340" s="18" t="s">
        <v>15</v>
      </c>
      <c r="L340" s="18" t="s">
        <v>16</v>
      </c>
      <c r="M340" s="18" t="s">
        <v>17</v>
      </c>
      <c r="N340" s="18" t="s">
        <v>39</v>
      </c>
    </row>
    <row r="341" spans="1:18" x14ac:dyDescent="0.2">
      <c r="A341" s="8" t="s">
        <v>98</v>
      </c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3"/>
      <c r="N341" s="7">
        <f>N258-N255</f>
        <v>-3822.4675324675322</v>
      </c>
    </row>
    <row r="342" spans="1:18" x14ac:dyDescent="0.2">
      <c r="A342" s="8" t="s">
        <v>99</v>
      </c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7">
        <f>(N341/N255)*100</f>
        <v>-100</v>
      </c>
    </row>
    <row r="343" spans="1:18" s="80" customFormat="1" x14ac:dyDescent="0.2">
      <c r="A343" s="85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8"/>
      <c r="O343" s="79"/>
      <c r="P343" s="86"/>
    </row>
    <row r="344" spans="1:18" x14ac:dyDescent="0.2">
      <c r="A344" s="22" t="s">
        <v>2</v>
      </c>
      <c r="B344" s="21" t="s">
        <v>6</v>
      </c>
      <c r="C344" s="18" t="s">
        <v>7</v>
      </c>
      <c r="D344" s="18" t="s">
        <v>8</v>
      </c>
      <c r="E344" s="18" t="s">
        <v>9</v>
      </c>
      <c r="F344" s="18" t="s">
        <v>10</v>
      </c>
      <c r="G344" s="18" t="s">
        <v>11</v>
      </c>
      <c r="H344" s="18" t="s">
        <v>12</v>
      </c>
      <c r="I344" s="18" t="s">
        <v>13</v>
      </c>
      <c r="J344" s="18" t="s">
        <v>14</v>
      </c>
      <c r="K344" s="18" t="s">
        <v>15</v>
      </c>
      <c r="L344" s="18" t="s">
        <v>16</v>
      </c>
      <c r="M344" s="18" t="s">
        <v>17</v>
      </c>
      <c r="N344" s="18" t="s">
        <v>40</v>
      </c>
      <c r="P344" s="11"/>
    </row>
    <row r="345" spans="1:18" s="71" customFormat="1" x14ac:dyDescent="0.2">
      <c r="A345" s="68">
        <v>2003</v>
      </c>
      <c r="B345" s="17">
        <v>88.270755019962138</v>
      </c>
      <c r="C345" s="17">
        <v>104.68842686013039</v>
      </c>
      <c r="D345" s="17">
        <v>99.995992540961282</v>
      </c>
      <c r="E345" s="17">
        <v>84.047440586862194</v>
      </c>
      <c r="F345" s="17">
        <v>61.582390668753312</v>
      </c>
      <c r="G345" s="17">
        <v>64.58667680643093</v>
      </c>
      <c r="H345" s="17">
        <v>65.226341054681882</v>
      </c>
      <c r="I345" s="17">
        <v>79.554212934560297</v>
      </c>
      <c r="J345" s="17">
        <v>73.0814783949169</v>
      </c>
      <c r="K345" s="17">
        <v>60.292123892817308</v>
      </c>
      <c r="L345" s="17">
        <v>119.72046725292864</v>
      </c>
      <c r="M345" s="17">
        <v>112.09657798638629</v>
      </c>
      <c r="N345" s="81">
        <f t="shared" ref="N345:N350" si="222">AVERAGE(B345:M345)</f>
        <v>84.428573666615961</v>
      </c>
      <c r="O345" s="82">
        <f t="shared" ref="O345:O350" si="223">AVERAGE(B345:M345)</f>
        <v>84.428573666615961</v>
      </c>
    </row>
    <row r="346" spans="1:18" x14ac:dyDescent="0.2">
      <c r="A346" s="2">
        <v>2004</v>
      </c>
      <c r="B346" s="7">
        <v>140.82464454584715</v>
      </c>
      <c r="C346" s="20">
        <v>126.17376966007103</v>
      </c>
      <c r="D346" s="6">
        <v>131</v>
      </c>
      <c r="E346" s="6">
        <v>135</v>
      </c>
      <c r="F346" s="20">
        <v>125.59964009856719</v>
      </c>
      <c r="G346" s="6">
        <v>113</v>
      </c>
      <c r="H346" s="6">
        <v>105</v>
      </c>
      <c r="I346" s="6">
        <v>126</v>
      </c>
      <c r="J346" s="6">
        <v>91</v>
      </c>
      <c r="K346" s="6">
        <v>136</v>
      </c>
      <c r="L346" s="6">
        <v>136</v>
      </c>
      <c r="M346" s="6">
        <v>138</v>
      </c>
      <c r="N346" s="38">
        <f t="shared" si="222"/>
        <v>125.29983785870711</v>
      </c>
      <c r="O346" s="57">
        <f t="shared" si="223"/>
        <v>125.29983785870711</v>
      </c>
    </row>
    <row r="347" spans="1:18" x14ac:dyDescent="0.2">
      <c r="A347" s="2">
        <v>2005</v>
      </c>
      <c r="B347" s="7">
        <v>127</v>
      </c>
      <c r="C347" s="20">
        <v>141</v>
      </c>
      <c r="D347" s="6">
        <v>156</v>
      </c>
      <c r="E347" s="6">
        <v>149</v>
      </c>
      <c r="F347" s="6">
        <v>139</v>
      </c>
      <c r="G347" s="6">
        <v>129</v>
      </c>
      <c r="H347" s="6">
        <v>136</v>
      </c>
      <c r="I347" s="6">
        <v>133</v>
      </c>
      <c r="J347" s="6">
        <v>136</v>
      </c>
      <c r="K347" s="6">
        <v>134</v>
      </c>
      <c r="L347" s="6">
        <v>143</v>
      </c>
      <c r="M347" s="6">
        <v>129</v>
      </c>
      <c r="N347" s="38">
        <f t="shared" si="222"/>
        <v>137.66666666666666</v>
      </c>
      <c r="O347" s="57">
        <f t="shared" si="223"/>
        <v>137.66666666666666</v>
      </c>
      <c r="Q347">
        <v>2000</v>
      </c>
      <c r="R347" s="94">
        <f>AVERAGE(data!V14:V25)</f>
        <v>65.251613270255689</v>
      </c>
    </row>
    <row r="348" spans="1:18" x14ac:dyDescent="0.2">
      <c r="A348" s="2">
        <v>2006</v>
      </c>
      <c r="B348" s="7">
        <v>142</v>
      </c>
      <c r="C348" s="20">
        <v>148</v>
      </c>
      <c r="D348" s="6">
        <v>131</v>
      </c>
      <c r="E348" s="6">
        <v>108</v>
      </c>
      <c r="F348" s="6">
        <v>118</v>
      </c>
      <c r="G348" s="6">
        <v>102</v>
      </c>
      <c r="H348" s="6">
        <v>101</v>
      </c>
      <c r="I348" s="6">
        <v>111</v>
      </c>
      <c r="J348" s="6">
        <v>101</v>
      </c>
      <c r="K348" s="6">
        <v>103</v>
      </c>
      <c r="L348" s="6">
        <v>127</v>
      </c>
      <c r="M348" s="6">
        <v>133</v>
      </c>
      <c r="N348" s="38">
        <f t="shared" si="222"/>
        <v>118.75</v>
      </c>
      <c r="O348" s="57">
        <f t="shared" si="223"/>
        <v>118.75</v>
      </c>
      <c r="Q348">
        <v>2001</v>
      </c>
      <c r="R348" s="94">
        <f>AVERAGE(data!V26:V37)</f>
        <v>80.540513594998188</v>
      </c>
    </row>
    <row r="349" spans="1:18" x14ac:dyDescent="0.2">
      <c r="A349" s="2">
        <v>2007</v>
      </c>
      <c r="B349" s="7">
        <v>123</v>
      </c>
      <c r="C349" s="20">
        <v>147</v>
      </c>
      <c r="D349" s="6">
        <v>144</v>
      </c>
      <c r="E349" s="6">
        <v>137</v>
      </c>
      <c r="F349" s="6">
        <v>119</v>
      </c>
      <c r="G349" s="6">
        <v>109</v>
      </c>
      <c r="H349" s="6">
        <v>107</v>
      </c>
      <c r="I349" s="6">
        <v>110</v>
      </c>
      <c r="J349" s="6">
        <v>101</v>
      </c>
      <c r="K349" s="6">
        <v>116</v>
      </c>
      <c r="L349" s="6">
        <v>101</v>
      </c>
      <c r="M349" s="6">
        <v>144</v>
      </c>
      <c r="N349" s="38">
        <f t="shared" si="222"/>
        <v>121.5</v>
      </c>
      <c r="O349" s="57">
        <f t="shared" si="223"/>
        <v>121.5</v>
      </c>
      <c r="Q349">
        <v>2002</v>
      </c>
      <c r="R349" s="94">
        <f>AVERAGE(data!V38:V49)</f>
        <v>78.08594247203358</v>
      </c>
    </row>
    <row r="350" spans="1:18" x14ac:dyDescent="0.2">
      <c r="A350" s="2">
        <v>2008</v>
      </c>
      <c r="B350" s="7">
        <v>110</v>
      </c>
      <c r="C350" s="20">
        <v>115</v>
      </c>
      <c r="D350" s="6">
        <v>139</v>
      </c>
      <c r="E350" s="6">
        <v>105</v>
      </c>
      <c r="F350" s="6">
        <v>135</v>
      </c>
      <c r="G350" s="6">
        <v>118</v>
      </c>
      <c r="H350" s="6">
        <v>101</v>
      </c>
      <c r="I350" s="6">
        <v>123</v>
      </c>
      <c r="J350" s="6">
        <v>137</v>
      </c>
      <c r="K350" s="6">
        <v>127</v>
      </c>
      <c r="L350" s="6">
        <v>131</v>
      </c>
      <c r="M350" s="6">
        <v>128</v>
      </c>
      <c r="N350" s="38">
        <f t="shared" si="222"/>
        <v>122.41666666666667</v>
      </c>
      <c r="O350" s="57">
        <f t="shared" si="223"/>
        <v>122.41666666666667</v>
      </c>
      <c r="R350" s="94"/>
    </row>
    <row r="351" spans="1:18" x14ac:dyDescent="0.2">
      <c r="A351" s="2">
        <v>2009</v>
      </c>
      <c r="B351" s="7">
        <v>121</v>
      </c>
      <c r="C351" s="20">
        <v>149</v>
      </c>
      <c r="D351" s="6">
        <v>149</v>
      </c>
      <c r="E351" s="6">
        <v>167</v>
      </c>
      <c r="F351" s="6">
        <v>133</v>
      </c>
      <c r="G351" s="6">
        <v>155</v>
      </c>
      <c r="H351" s="6">
        <v>130</v>
      </c>
      <c r="I351" s="6">
        <v>98</v>
      </c>
      <c r="J351" s="6">
        <v>121</v>
      </c>
      <c r="K351" s="6">
        <v>126</v>
      </c>
      <c r="L351" s="6">
        <v>131</v>
      </c>
      <c r="M351" s="6">
        <v>161</v>
      </c>
      <c r="N351" s="38">
        <f t="shared" ref="N351:N356" si="224">AVERAGE(B351:M351)</f>
        <v>136.75</v>
      </c>
      <c r="O351" s="57">
        <f t="shared" ref="O351:O356" si="225">AVERAGE(B351:M351)</f>
        <v>136.75</v>
      </c>
      <c r="R351" s="94"/>
    </row>
    <row r="352" spans="1:18" x14ac:dyDescent="0.2">
      <c r="A352" s="2">
        <v>2010</v>
      </c>
      <c r="B352" s="7">
        <v>132</v>
      </c>
      <c r="C352" s="20">
        <v>145</v>
      </c>
      <c r="D352" s="6">
        <v>150</v>
      </c>
      <c r="E352" s="6">
        <v>140</v>
      </c>
      <c r="F352" s="6">
        <v>120</v>
      </c>
      <c r="G352" s="6">
        <v>125</v>
      </c>
      <c r="H352" s="6">
        <v>128</v>
      </c>
      <c r="I352" s="6">
        <v>130</v>
      </c>
      <c r="J352" s="6">
        <v>113</v>
      </c>
      <c r="K352" s="6">
        <v>129</v>
      </c>
      <c r="L352" s="6">
        <v>140</v>
      </c>
      <c r="M352" s="6">
        <v>115</v>
      </c>
      <c r="N352" s="38">
        <f t="shared" si="224"/>
        <v>130.58333333333334</v>
      </c>
      <c r="O352" s="57">
        <f t="shared" si="225"/>
        <v>130.58333333333334</v>
      </c>
      <c r="R352" s="94"/>
    </row>
    <row r="353" spans="1:16" x14ac:dyDescent="0.2">
      <c r="A353" s="2">
        <v>2011</v>
      </c>
      <c r="B353" s="7">
        <v>118</v>
      </c>
      <c r="C353" s="20">
        <v>132</v>
      </c>
      <c r="D353" s="6">
        <v>156</v>
      </c>
      <c r="E353" s="6">
        <v>117</v>
      </c>
      <c r="F353" s="6">
        <v>123</v>
      </c>
      <c r="G353" s="6">
        <v>128</v>
      </c>
      <c r="H353" s="6">
        <v>117</v>
      </c>
      <c r="I353" s="6">
        <v>117</v>
      </c>
      <c r="J353" s="6">
        <v>136</v>
      </c>
      <c r="K353" s="6">
        <v>128</v>
      </c>
      <c r="L353" s="6">
        <v>111</v>
      </c>
      <c r="M353" s="6">
        <v>132</v>
      </c>
      <c r="N353" s="38">
        <f t="shared" si="224"/>
        <v>126.25</v>
      </c>
      <c r="O353" s="57">
        <f t="shared" si="225"/>
        <v>126.25</v>
      </c>
    </row>
    <row r="354" spans="1:16" x14ac:dyDescent="0.2">
      <c r="A354" s="2">
        <v>2012</v>
      </c>
      <c r="B354" s="7">
        <v>139</v>
      </c>
      <c r="C354" s="20">
        <v>118</v>
      </c>
      <c r="D354" s="6">
        <v>149</v>
      </c>
      <c r="E354" s="6">
        <v>106</v>
      </c>
      <c r="F354" s="6">
        <v>103</v>
      </c>
      <c r="G354" s="6">
        <v>125</v>
      </c>
      <c r="H354" s="6">
        <v>77</v>
      </c>
      <c r="I354" s="6">
        <v>106</v>
      </c>
      <c r="J354" s="6">
        <v>106</v>
      </c>
      <c r="K354" s="6">
        <v>109</v>
      </c>
      <c r="L354" s="6">
        <v>97</v>
      </c>
      <c r="M354" s="6">
        <v>110</v>
      </c>
      <c r="N354" s="38">
        <f t="shared" si="224"/>
        <v>112.08333333333333</v>
      </c>
      <c r="O354" s="57">
        <f t="shared" si="225"/>
        <v>112.08333333333333</v>
      </c>
    </row>
    <row r="355" spans="1:16" x14ac:dyDescent="0.2">
      <c r="A355" s="2">
        <v>2013</v>
      </c>
      <c r="B355" s="7">
        <v>108</v>
      </c>
      <c r="C355" s="20">
        <v>144</v>
      </c>
      <c r="D355" s="6">
        <v>124</v>
      </c>
      <c r="E355" s="6">
        <v>100</v>
      </c>
      <c r="F355" s="6">
        <v>82</v>
      </c>
      <c r="G355" s="6">
        <v>86</v>
      </c>
      <c r="H355" s="6">
        <v>79</v>
      </c>
      <c r="I355" s="6">
        <v>87</v>
      </c>
      <c r="J355" s="6">
        <v>94</v>
      </c>
      <c r="K355" s="6">
        <v>80</v>
      </c>
      <c r="L355" s="6">
        <v>70</v>
      </c>
      <c r="M355" s="6">
        <v>75</v>
      </c>
      <c r="N355" s="38">
        <f t="shared" si="224"/>
        <v>94.083333333333329</v>
      </c>
      <c r="O355" s="57">
        <f t="shared" si="225"/>
        <v>94.083333333333329</v>
      </c>
    </row>
    <row r="356" spans="1:16" x14ac:dyDescent="0.2">
      <c r="A356" s="2">
        <v>2014</v>
      </c>
      <c r="B356" s="7">
        <v>98</v>
      </c>
      <c r="C356" s="20">
        <v>112</v>
      </c>
      <c r="D356" s="6">
        <v>109</v>
      </c>
      <c r="E356" s="6">
        <v>92</v>
      </c>
      <c r="F356" s="6">
        <v>91</v>
      </c>
      <c r="G356" s="6">
        <v>87</v>
      </c>
      <c r="H356" s="6">
        <v>70</v>
      </c>
      <c r="I356" s="6">
        <v>81</v>
      </c>
      <c r="J356" s="6">
        <v>106</v>
      </c>
      <c r="K356" s="6">
        <v>84</v>
      </c>
      <c r="L356" s="6">
        <v>92</v>
      </c>
      <c r="M356" s="6">
        <v>87</v>
      </c>
      <c r="N356" s="38">
        <f t="shared" si="224"/>
        <v>92.416666666666671</v>
      </c>
      <c r="O356" s="57">
        <f t="shared" si="225"/>
        <v>92.416666666666671</v>
      </c>
    </row>
    <row r="357" spans="1:16" x14ac:dyDescent="0.2">
      <c r="A357" s="2">
        <v>2015</v>
      </c>
      <c r="B357" s="7"/>
      <c r="C357" s="20"/>
      <c r="N357" s="38" t="e">
        <f>AVERAGE(B357:B357)</f>
        <v>#DIV/0!</v>
      </c>
      <c r="O357" s="57" t="e">
        <f t="shared" ref="O357" si="226">AVERAGE(B357:M357)</f>
        <v>#DIV/0!</v>
      </c>
    </row>
    <row r="358" spans="1:16" x14ac:dyDescent="0.2">
      <c r="A358" s="8"/>
      <c r="B358" s="18" t="s">
        <v>23</v>
      </c>
      <c r="C358" s="4" t="s">
        <v>24</v>
      </c>
      <c r="D358" s="4" t="s">
        <v>25</v>
      </c>
      <c r="E358" s="18" t="s">
        <v>26</v>
      </c>
      <c r="F358" s="18" t="s">
        <v>27</v>
      </c>
      <c r="G358" s="18" t="s">
        <v>28</v>
      </c>
      <c r="H358" s="18" t="s">
        <v>29</v>
      </c>
      <c r="I358" s="18" t="s">
        <v>30</v>
      </c>
      <c r="J358" s="18" t="s">
        <v>31</v>
      </c>
      <c r="K358" s="18" t="s">
        <v>32</v>
      </c>
      <c r="L358" s="18" t="s">
        <v>33</v>
      </c>
      <c r="M358" s="18" t="s">
        <v>34</v>
      </c>
      <c r="N358" s="18"/>
    </row>
    <row r="359" spans="1:16" x14ac:dyDescent="0.2">
      <c r="A359" s="8" t="s">
        <v>35</v>
      </c>
      <c r="B359" s="43">
        <f>B346-M345</f>
        <v>28.728066559460856</v>
      </c>
      <c r="C359" s="43">
        <f t="shared" ref="C359:M359" si="227">C346-B346</f>
        <v>-14.650874885776119</v>
      </c>
      <c r="D359" s="43">
        <f t="shared" si="227"/>
        <v>4.8262303399289692</v>
      </c>
      <c r="E359" s="43">
        <f t="shared" si="227"/>
        <v>4</v>
      </c>
      <c r="F359" s="20">
        <f t="shared" si="227"/>
        <v>-9.4003599014328074</v>
      </c>
      <c r="G359" s="20">
        <f t="shared" si="227"/>
        <v>-12.599640098567193</v>
      </c>
      <c r="H359" s="20">
        <f t="shared" si="227"/>
        <v>-8</v>
      </c>
      <c r="I359" s="20">
        <f t="shared" si="227"/>
        <v>21</v>
      </c>
      <c r="J359" s="20">
        <f t="shared" si="227"/>
        <v>-35</v>
      </c>
      <c r="K359" s="20">
        <f t="shared" si="227"/>
        <v>45</v>
      </c>
      <c r="L359" s="20">
        <f t="shared" si="227"/>
        <v>0</v>
      </c>
      <c r="M359" s="20">
        <f t="shared" si="227"/>
        <v>2</v>
      </c>
      <c r="O359" s="41"/>
      <c r="P359" s="7"/>
    </row>
    <row r="360" spans="1:16" x14ac:dyDescent="0.2">
      <c r="A360" s="8" t="s">
        <v>36</v>
      </c>
      <c r="B360" s="29">
        <f>(B359/M345)*100</f>
        <v>25.627960349467376</v>
      </c>
      <c r="C360" s="29">
        <f t="shared" ref="C360:M360" si="228">(C359/B346)*100</f>
        <v>-10.403629942063407</v>
      </c>
      <c r="D360" s="29">
        <f t="shared" si="228"/>
        <v>3.8250662977982492</v>
      </c>
      <c r="E360" s="29">
        <f t="shared" si="228"/>
        <v>3.0534351145038165</v>
      </c>
      <c r="F360" s="27">
        <f t="shared" si="228"/>
        <v>-6.963229556616894</v>
      </c>
      <c r="G360" s="27">
        <f t="shared" si="228"/>
        <v>-10.031589333121763</v>
      </c>
      <c r="H360" s="27">
        <f t="shared" si="228"/>
        <v>-7.0796460176991154</v>
      </c>
      <c r="I360" s="27">
        <f t="shared" si="228"/>
        <v>20</v>
      </c>
      <c r="J360" s="27">
        <f t="shared" si="228"/>
        <v>-27.777777777777779</v>
      </c>
      <c r="K360" s="27">
        <f t="shared" si="228"/>
        <v>49.450549450549453</v>
      </c>
      <c r="L360" s="27">
        <f t="shared" si="228"/>
        <v>0</v>
      </c>
      <c r="M360" s="27">
        <f t="shared" si="228"/>
        <v>1.4705882352941175</v>
      </c>
      <c r="O360" s="41"/>
      <c r="P360" s="7"/>
    </row>
    <row r="361" spans="1:16" x14ac:dyDescent="0.2">
      <c r="A361" s="8"/>
      <c r="B361" s="21" t="s">
        <v>6</v>
      </c>
      <c r="C361" s="18" t="s">
        <v>7</v>
      </c>
      <c r="D361" s="18" t="s">
        <v>8</v>
      </c>
      <c r="E361" s="18" t="s">
        <v>9</v>
      </c>
      <c r="F361" s="18" t="s">
        <v>10</v>
      </c>
      <c r="G361" s="18" t="s">
        <v>11</v>
      </c>
      <c r="H361" s="18" t="s">
        <v>12</v>
      </c>
      <c r="I361" s="18" t="s">
        <v>13</v>
      </c>
      <c r="J361" s="18" t="s">
        <v>14</v>
      </c>
      <c r="K361" s="18" t="s">
        <v>15</v>
      </c>
      <c r="L361" s="18" t="s">
        <v>16</v>
      </c>
      <c r="M361" s="18" t="s">
        <v>17</v>
      </c>
      <c r="N361" s="18" t="s">
        <v>40</v>
      </c>
      <c r="O361" s="41"/>
      <c r="P361" s="7"/>
    </row>
    <row r="362" spans="1:16" x14ac:dyDescent="0.2">
      <c r="A362" s="8" t="s">
        <v>37</v>
      </c>
      <c r="B362" s="43">
        <f t="shared" ref="B362:G362" si="229">B346-B345</f>
        <v>52.553889525885012</v>
      </c>
      <c r="C362" s="43">
        <f t="shared" si="229"/>
        <v>21.485342799940639</v>
      </c>
      <c r="D362" s="43">
        <f t="shared" si="229"/>
        <v>31.004007459038718</v>
      </c>
      <c r="E362" s="43">
        <f t="shared" si="229"/>
        <v>50.952559413137806</v>
      </c>
      <c r="F362" s="20">
        <f t="shared" si="229"/>
        <v>64.017249429813887</v>
      </c>
      <c r="G362" s="20">
        <f t="shared" si="229"/>
        <v>48.41332319356907</v>
      </c>
      <c r="H362" s="20">
        <f t="shared" ref="H362:M362" si="230">H346-H345</f>
        <v>39.773658945318118</v>
      </c>
      <c r="I362" s="20">
        <f t="shared" si="230"/>
        <v>46.445787065439703</v>
      </c>
      <c r="J362" s="20">
        <f t="shared" si="230"/>
        <v>17.9185216050831</v>
      </c>
      <c r="K362" s="20">
        <f t="shared" si="230"/>
        <v>75.707876107182699</v>
      </c>
      <c r="L362" s="20">
        <f t="shared" si="230"/>
        <v>16.279532747071357</v>
      </c>
      <c r="M362" s="20">
        <f t="shared" si="230"/>
        <v>25.903422013613707</v>
      </c>
      <c r="N362" s="20">
        <f>O346-O345</f>
        <v>40.871264192091147</v>
      </c>
      <c r="O362" s="41"/>
      <c r="P362" s="7"/>
    </row>
    <row r="363" spans="1:16" x14ac:dyDescent="0.2">
      <c r="A363" s="8" t="s">
        <v>38</v>
      </c>
      <c r="B363" s="29">
        <f t="shared" ref="B363:L363" si="231">(B362/B345)*100</f>
        <v>59.537147398365541</v>
      </c>
      <c r="C363" s="29">
        <f t="shared" si="231"/>
        <v>20.523130821944875</v>
      </c>
      <c r="D363" s="29">
        <f t="shared" si="231"/>
        <v>31.005249981731588</v>
      </c>
      <c r="E363" s="29">
        <f t="shared" si="231"/>
        <v>60.62357051846076</v>
      </c>
      <c r="F363" s="27">
        <f t="shared" si="231"/>
        <v>103.95382305659014</v>
      </c>
      <c r="G363" s="27">
        <f t="shared" si="231"/>
        <v>74.958684340836896</v>
      </c>
      <c r="H363" s="27">
        <f t="shared" si="231"/>
        <v>60.97790908120119</v>
      </c>
      <c r="I363" s="27">
        <f t="shared" si="231"/>
        <v>58.382561214759399</v>
      </c>
      <c r="J363" s="27">
        <f t="shared" si="231"/>
        <v>24.5185538095647</v>
      </c>
      <c r="K363" s="27">
        <f t="shared" si="231"/>
        <v>125.56843451355326</v>
      </c>
      <c r="L363" s="27">
        <f t="shared" si="231"/>
        <v>13.597952898628634</v>
      </c>
      <c r="M363" s="27">
        <f>(M362/M345)*100</f>
        <v>23.108129149811852</v>
      </c>
      <c r="N363" s="27">
        <f>(N362/O345)*100</f>
        <v>48.409279485734245</v>
      </c>
      <c r="O363" s="41"/>
      <c r="P363" s="7"/>
    </row>
    <row r="364" spans="1:16" s="76" customFormat="1" x14ac:dyDescent="0.2">
      <c r="A364" s="72"/>
      <c r="B364" s="73"/>
      <c r="C364" s="73"/>
      <c r="D364" s="73"/>
      <c r="E364" s="73"/>
      <c r="F364" s="74"/>
      <c r="G364" s="88"/>
      <c r="H364" s="88"/>
      <c r="I364" s="88"/>
      <c r="J364" s="88"/>
      <c r="K364" s="88"/>
      <c r="L364" s="88"/>
      <c r="M364" s="88"/>
      <c r="N364" s="88"/>
      <c r="O364" s="89"/>
      <c r="P364" s="90"/>
    </row>
    <row r="365" spans="1:16" x14ac:dyDescent="0.2">
      <c r="A365" s="8"/>
      <c r="B365" s="18" t="s">
        <v>23</v>
      </c>
      <c r="C365" s="4" t="s">
        <v>24</v>
      </c>
      <c r="D365" s="4" t="s">
        <v>25</v>
      </c>
      <c r="E365" s="18" t="s">
        <v>26</v>
      </c>
      <c r="F365" s="18" t="s">
        <v>27</v>
      </c>
      <c r="G365" s="18" t="s">
        <v>28</v>
      </c>
      <c r="H365" s="18" t="s">
        <v>29</v>
      </c>
      <c r="I365" s="18" t="s">
        <v>30</v>
      </c>
      <c r="J365" s="18" t="s">
        <v>31</v>
      </c>
      <c r="K365" s="18" t="s">
        <v>32</v>
      </c>
      <c r="L365" s="18" t="s">
        <v>33</v>
      </c>
      <c r="M365" s="18" t="s">
        <v>34</v>
      </c>
      <c r="N365" s="18"/>
      <c r="P365" s="11"/>
    </row>
    <row r="366" spans="1:16" x14ac:dyDescent="0.2">
      <c r="A366" s="8" t="s">
        <v>43</v>
      </c>
      <c r="B366" s="43">
        <f>B347-M346</f>
        <v>-11</v>
      </c>
      <c r="C366" s="43">
        <f t="shared" ref="C366:M366" si="232">C347-B347</f>
        <v>14</v>
      </c>
      <c r="D366" s="43">
        <f t="shared" si="232"/>
        <v>15</v>
      </c>
      <c r="E366" s="43">
        <f t="shared" si="232"/>
        <v>-7</v>
      </c>
      <c r="F366" s="43">
        <f t="shared" si="232"/>
        <v>-10</v>
      </c>
      <c r="G366" s="43">
        <f t="shared" si="232"/>
        <v>-10</v>
      </c>
      <c r="H366" s="43">
        <f t="shared" si="232"/>
        <v>7</v>
      </c>
      <c r="I366" s="43">
        <f t="shared" si="232"/>
        <v>-3</v>
      </c>
      <c r="J366" s="43">
        <f t="shared" si="232"/>
        <v>3</v>
      </c>
      <c r="K366" s="43">
        <f t="shared" si="232"/>
        <v>-2</v>
      </c>
      <c r="L366" s="43">
        <f t="shared" si="232"/>
        <v>9</v>
      </c>
      <c r="M366" s="43">
        <f t="shared" si="232"/>
        <v>-14</v>
      </c>
      <c r="N366" s="44"/>
      <c r="P366" s="11"/>
    </row>
    <row r="367" spans="1:16" x14ac:dyDescent="0.2">
      <c r="A367" s="8" t="s">
        <v>44</v>
      </c>
      <c r="B367" s="29">
        <f>(B366/M346)*100</f>
        <v>-7.9710144927536222</v>
      </c>
      <c r="C367" s="29">
        <f t="shared" ref="C367:M367" si="233">(C366/B347)*100</f>
        <v>11.023622047244094</v>
      </c>
      <c r="D367" s="29">
        <f t="shared" si="233"/>
        <v>10.638297872340425</v>
      </c>
      <c r="E367" s="29">
        <f t="shared" si="233"/>
        <v>-4.4871794871794872</v>
      </c>
      <c r="F367" s="29">
        <f t="shared" si="233"/>
        <v>-6.7114093959731544</v>
      </c>
      <c r="G367" s="29">
        <f t="shared" si="233"/>
        <v>-7.1942446043165464</v>
      </c>
      <c r="H367" s="29">
        <f t="shared" si="233"/>
        <v>5.4263565891472867</v>
      </c>
      <c r="I367" s="29">
        <f t="shared" si="233"/>
        <v>-2.2058823529411766</v>
      </c>
      <c r="J367" s="29">
        <f t="shared" si="233"/>
        <v>2.2556390977443606</v>
      </c>
      <c r="K367" s="29">
        <f t="shared" si="233"/>
        <v>-1.4705882352941175</v>
      </c>
      <c r="L367" s="29">
        <f t="shared" si="233"/>
        <v>6.7164179104477615</v>
      </c>
      <c r="M367" s="29">
        <f t="shared" si="233"/>
        <v>-9.79020979020979</v>
      </c>
      <c r="N367" s="44"/>
      <c r="P367" s="11"/>
    </row>
    <row r="368" spans="1:16" x14ac:dyDescent="0.2">
      <c r="A368" s="8"/>
      <c r="B368" s="21" t="s">
        <v>6</v>
      </c>
      <c r="C368" s="18" t="s">
        <v>7</v>
      </c>
      <c r="D368" s="18" t="s">
        <v>8</v>
      </c>
      <c r="E368" s="18" t="s">
        <v>9</v>
      </c>
      <c r="F368" s="18" t="s">
        <v>10</v>
      </c>
      <c r="G368" s="18" t="s">
        <v>11</v>
      </c>
      <c r="H368" s="18" t="s">
        <v>12</v>
      </c>
      <c r="I368" s="18" t="s">
        <v>13</v>
      </c>
      <c r="J368" s="18" t="s">
        <v>14</v>
      </c>
      <c r="K368" s="18" t="s">
        <v>15</v>
      </c>
      <c r="L368" s="18" t="s">
        <v>16</v>
      </c>
      <c r="M368" s="18" t="s">
        <v>17</v>
      </c>
      <c r="N368" s="18" t="s">
        <v>40</v>
      </c>
      <c r="P368" s="11"/>
    </row>
    <row r="369" spans="1:16" x14ac:dyDescent="0.2">
      <c r="A369" s="8" t="s">
        <v>47</v>
      </c>
      <c r="B369" s="43">
        <f t="shared" ref="B369:G369" si="234">B347-B346</f>
        <v>-13.82464454584715</v>
      </c>
      <c r="C369" s="43">
        <f t="shared" si="234"/>
        <v>14.826230339928969</v>
      </c>
      <c r="D369" s="43">
        <f t="shared" si="234"/>
        <v>25</v>
      </c>
      <c r="E369" s="43">
        <f t="shared" si="234"/>
        <v>14</v>
      </c>
      <c r="F369" s="43">
        <f t="shared" si="234"/>
        <v>13.400359901432807</v>
      </c>
      <c r="G369" s="43">
        <f t="shared" si="234"/>
        <v>16</v>
      </c>
      <c r="H369" s="43">
        <f t="shared" ref="H369:M369" si="235">H347-H346</f>
        <v>31</v>
      </c>
      <c r="I369" s="43">
        <f t="shared" si="235"/>
        <v>7</v>
      </c>
      <c r="J369" s="43">
        <f t="shared" si="235"/>
        <v>45</v>
      </c>
      <c r="K369" s="43">
        <f t="shared" si="235"/>
        <v>-2</v>
      </c>
      <c r="L369" s="43">
        <f t="shared" si="235"/>
        <v>7</v>
      </c>
      <c r="M369" s="43">
        <f t="shared" si="235"/>
        <v>-9</v>
      </c>
      <c r="N369" s="20">
        <f>O347-O346</f>
        <v>12.36682880795955</v>
      </c>
      <c r="P369" s="11"/>
    </row>
    <row r="370" spans="1:16" x14ac:dyDescent="0.2">
      <c r="A370" s="8" t="s">
        <v>45</v>
      </c>
      <c r="B370" s="29">
        <f t="shared" ref="B370:M370" si="236">(B369/B346)*100</f>
        <v>-9.8169213140434177</v>
      </c>
      <c r="C370" s="29">
        <f t="shared" si="236"/>
        <v>11.750643877782849</v>
      </c>
      <c r="D370" s="29">
        <f t="shared" si="236"/>
        <v>19.083969465648856</v>
      </c>
      <c r="E370" s="29">
        <f t="shared" si="236"/>
        <v>10.37037037037037</v>
      </c>
      <c r="F370" s="29">
        <f t="shared" si="236"/>
        <v>10.669106926513935</v>
      </c>
      <c r="G370" s="29">
        <f t="shared" si="236"/>
        <v>14.159292035398231</v>
      </c>
      <c r="H370" s="29">
        <f t="shared" si="236"/>
        <v>29.523809523809526</v>
      </c>
      <c r="I370" s="29">
        <f t="shared" si="236"/>
        <v>5.5555555555555554</v>
      </c>
      <c r="J370" s="29">
        <f t="shared" si="236"/>
        <v>49.450549450549453</v>
      </c>
      <c r="K370" s="29">
        <f t="shared" si="236"/>
        <v>-1.4705882352941175</v>
      </c>
      <c r="L370" s="29">
        <f t="shared" si="236"/>
        <v>5.1470588235294112</v>
      </c>
      <c r="M370" s="29">
        <f t="shared" si="236"/>
        <v>-6.5217391304347823</v>
      </c>
      <c r="N370" s="44">
        <f>(N369/O346)*100</f>
        <v>9.8697883567134852</v>
      </c>
      <c r="P370" s="11"/>
    </row>
    <row r="371" spans="1:16" s="76" customFormat="1" x14ac:dyDescent="0.2">
      <c r="A371" s="72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88"/>
      <c r="O371" s="89"/>
      <c r="P371" s="90"/>
    </row>
    <row r="372" spans="1:16" x14ac:dyDescent="0.2">
      <c r="A372" s="8"/>
      <c r="B372" s="18" t="s">
        <v>23</v>
      </c>
      <c r="C372" s="4" t="s">
        <v>24</v>
      </c>
      <c r="D372" s="4" t="s">
        <v>25</v>
      </c>
      <c r="E372" s="18" t="s">
        <v>26</v>
      </c>
      <c r="F372" s="18" t="s">
        <v>27</v>
      </c>
      <c r="G372" s="18" t="s">
        <v>28</v>
      </c>
      <c r="H372" s="18" t="s">
        <v>29</v>
      </c>
      <c r="I372" s="18" t="s">
        <v>30</v>
      </c>
      <c r="J372" s="18" t="s">
        <v>31</v>
      </c>
      <c r="K372" s="18" t="s">
        <v>32</v>
      </c>
      <c r="L372" s="18" t="s">
        <v>33</v>
      </c>
      <c r="M372" s="18" t="s">
        <v>34</v>
      </c>
      <c r="N372" s="18"/>
    </row>
    <row r="373" spans="1:16" x14ac:dyDescent="0.2">
      <c r="A373" s="8" t="s">
        <v>50</v>
      </c>
      <c r="B373" s="43">
        <f>B348-M347</f>
        <v>13</v>
      </c>
      <c r="C373" s="43">
        <f t="shared" ref="C373:K373" si="237">C348-B348</f>
        <v>6</v>
      </c>
      <c r="D373" s="43">
        <f t="shared" si="237"/>
        <v>-17</v>
      </c>
      <c r="E373" s="43">
        <f t="shared" si="237"/>
        <v>-23</v>
      </c>
      <c r="F373" s="43">
        <f t="shared" si="237"/>
        <v>10</v>
      </c>
      <c r="G373" s="43">
        <f t="shared" si="237"/>
        <v>-16</v>
      </c>
      <c r="H373" s="43">
        <f t="shared" si="237"/>
        <v>-1</v>
      </c>
      <c r="I373" s="43">
        <f t="shared" si="237"/>
        <v>10</v>
      </c>
      <c r="J373" s="43">
        <f t="shared" si="237"/>
        <v>-10</v>
      </c>
      <c r="K373" s="43">
        <f t="shared" si="237"/>
        <v>2</v>
      </c>
      <c r="L373" s="43">
        <f>L348-K348</f>
        <v>24</v>
      </c>
      <c r="M373" s="43">
        <f>M348-L348</f>
        <v>6</v>
      </c>
      <c r="N373" s="27"/>
    </row>
    <row r="374" spans="1:16" x14ac:dyDescent="0.2">
      <c r="A374" s="8" t="s">
        <v>51</v>
      </c>
      <c r="B374" s="29">
        <f>(B373/M347)*100</f>
        <v>10.077519379844961</v>
      </c>
      <c r="C374" s="29">
        <f t="shared" ref="C374:K374" si="238">(C373/B348)*100</f>
        <v>4.225352112676056</v>
      </c>
      <c r="D374" s="29">
        <f t="shared" si="238"/>
        <v>-11.486486486486488</v>
      </c>
      <c r="E374" s="29">
        <f t="shared" si="238"/>
        <v>-17.557251908396946</v>
      </c>
      <c r="F374" s="29">
        <f t="shared" si="238"/>
        <v>9.2592592592592595</v>
      </c>
      <c r="G374" s="29">
        <f t="shared" si="238"/>
        <v>-13.559322033898304</v>
      </c>
      <c r="H374" s="29">
        <f t="shared" si="238"/>
        <v>-0.98039215686274506</v>
      </c>
      <c r="I374" s="29">
        <f t="shared" si="238"/>
        <v>9.9009900990099009</v>
      </c>
      <c r="J374" s="29">
        <f t="shared" si="238"/>
        <v>-9.0090090090090094</v>
      </c>
      <c r="K374" s="29">
        <f t="shared" si="238"/>
        <v>1.9801980198019802</v>
      </c>
      <c r="L374" s="29">
        <f>(L373/K348)*100</f>
        <v>23.300970873786408</v>
      </c>
      <c r="M374" s="29">
        <f>(M373/L348)*100</f>
        <v>4.7244094488188972</v>
      </c>
      <c r="N374" s="27"/>
    </row>
    <row r="375" spans="1:16" x14ac:dyDescent="0.2">
      <c r="A375" s="8"/>
      <c r="B375" s="21" t="s">
        <v>6</v>
      </c>
      <c r="C375" s="18" t="s">
        <v>7</v>
      </c>
      <c r="D375" s="18" t="s">
        <v>8</v>
      </c>
      <c r="E375" s="18" t="s">
        <v>9</v>
      </c>
      <c r="F375" s="18" t="s">
        <v>10</v>
      </c>
      <c r="G375" s="18" t="s">
        <v>11</v>
      </c>
      <c r="H375" s="18" t="s">
        <v>12</v>
      </c>
      <c r="I375" s="18" t="s">
        <v>13</v>
      </c>
      <c r="J375" s="18" t="s">
        <v>14</v>
      </c>
      <c r="K375" s="18" t="s">
        <v>15</v>
      </c>
      <c r="L375" s="18" t="s">
        <v>16</v>
      </c>
      <c r="M375" s="18" t="s">
        <v>17</v>
      </c>
      <c r="N375" s="18" t="s">
        <v>39</v>
      </c>
    </row>
    <row r="376" spans="1:16" x14ac:dyDescent="0.2">
      <c r="A376" s="8" t="s">
        <v>52</v>
      </c>
      <c r="B376" s="43">
        <f t="shared" ref="B376:G376" si="239">B348-B347</f>
        <v>15</v>
      </c>
      <c r="C376" s="43">
        <f t="shared" si="239"/>
        <v>7</v>
      </c>
      <c r="D376" s="43">
        <f t="shared" si="239"/>
        <v>-25</v>
      </c>
      <c r="E376" s="43">
        <f t="shared" si="239"/>
        <v>-41</v>
      </c>
      <c r="F376" s="43">
        <f t="shared" si="239"/>
        <v>-21</v>
      </c>
      <c r="G376" s="43">
        <f t="shared" si="239"/>
        <v>-27</v>
      </c>
      <c r="H376" s="43">
        <f t="shared" ref="H376:M376" si="240">H348-H347</f>
        <v>-35</v>
      </c>
      <c r="I376" s="43">
        <f t="shared" si="240"/>
        <v>-22</v>
      </c>
      <c r="J376" s="43">
        <f t="shared" si="240"/>
        <v>-35</v>
      </c>
      <c r="K376" s="43">
        <f t="shared" si="240"/>
        <v>-31</v>
      </c>
      <c r="L376" s="43">
        <f t="shared" si="240"/>
        <v>-16</v>
      </c>
      <c r="M376" s="43">
        <f t="shared" si="240"/>
        <v>4</v>
      </c>
      <c r="N376" s="43">
        <f>O348-O347</f>
        <v>-18.916666666666657</v>
      </c>
    </row>
    <row r="377" spans="1:16" x14ac:dyDescent="0.2">
      <c r="A377" s="8" t="s">
        <v>53</v>
      </c>
      <c r="B377" s="29">
        <f t="shared" ref="B377:K377" si="241">(B376/B347)*100</f>
        <v>11.811023622047244</v>
      </c>
      <c r="C377" s="29">
        <f t="shared" si="241"/>
        <v>4.9645390070921991</v>
      </c>
      <c r="D377" s="29">
        <f t="shared" si="241"/>
        <v>-16.025641025641026</v>
      </c>
      <c r="E377" s="29">
        <f t="shared" si="241"/>
        <v>-27.516778523489933</v>
      </c>
      <c r="F377" s="29">
        <f t="shared" si="241"/>
        <v>-15.107913669064748</v>
      </c>
      <c r="G377" s="29">
        <f t="shared" si="241"/>
        <v>-20.930232558139537</v>
      </c>
      <c r="H377" s="29">
        <f t="shared" si="241"/>
        <v>-25.735294117647058</v>
      </c>
      <c r="I377" s="29">
        <f t="shared" si="241"/>
        <v>-16.541353383458645</v>
      </c>
      <c r="J377" s="29">
        <f t="shared" si="241"/>
        <v>-25.735294117647058</v>
      </c>
      <c r="K377" s="29">
        <f t="shared" si="241"/>
        <v>-23.134328358208954</v>
      </c>
      <c r="L377" s="29">
        <f>(L376/L347)*100</f>
        <v>-11.188811188811188</v>
      </c>
      <c r="M377" s="29">
        <f>(M376/M347)*100</f>
        <v>3.1007751937984498</v>
      </c>
      <c r="N377" s="29">
        <f>(N376/O347)*100</f>
        <v>-13.740920096852294</v>
      </c>
    </row>
    <row r="378" spans="1:16" s="76" customFormat="1" x14ac:dyDescent="0.2">
      <c r="A378" s="72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88"/>
      <c r="O378" s="89"/>
      <c r="P378" s="90"/>
    </row>
    <row r="379" spans="1:16" x14ac:dyDescent="0.2">
      <c r="A379" s="8"/>
      <c r="B379" s="18" t="s">
        <v>23</v>
      </c>
      <c r="C379" s="4" t="s">
        <v>24</v>
      </c>
      <c r="D379" s="4" t="s">
        <v>25</v>
      </c>
      <c r="E379" s="18" t="s">
        <v>26</v>
      </c>
      <c r="F379" s="18" t="s">
        <v>27</v>
      </c>
      <c r="G379" s="18" t="s">
        <v>28</v>
      </c>
      <c r="H379" s="18" t="s">
        <v>29</v>
      </c>
      <c r="I379" s="18" t="s">
        <v>30</v>
      </c>
      <c r="J379" s="18" t="s">
        <v>31</v>
      </c>
      <c r="K379" s="18" t="s">
        <v>32</v>
      </c>
      <c r="L379" s="18" t="s">
        <v>33</v>
      </c>
      <c r="M379" s="18" t="s">
        <v>34</v>
      </c>
      <c r="N379" s="18"/>
    </row>
    <row r="380" spans="1:16" x14ac:dyDescent="0.2">
      <c r="A380" s="8" t="s">
        <v>56</v>
      </c>
      <c r="B380" s="43">
        <f>B349-M348</f>
        <v>-10</v>
      </c>
      <c r="C380" s="43">
        <f t="shared" ref="C380:J380" si="242">C349-B349</f>
        <v>24</v>
      </c>
      <c r="D380" s="43">
        <f t="shared" si="242"/>
        <v>-3</v>
      </c>
      <c r="E380" s="43">
        <f t="shared" si="242"/>
        <v>-7</v>
      </c>
      <c r="F380" s="43">
        <f t="shared" si="242"/>
        <v>-18</v>
      </c>
      <c r="G380" s="43">
        <f t="shared" si="242"/>
        <v>-10</v>
      </c>
      <c r="H380" s="43">
        <f t="shared" si="242"/>
        <v>-2</v>
      </c>
      <c r="I380" s="43">
        <f t="shared" si="242"/>
        <v>3</v>
      </c>
      <c r="J380" s="43">
        <f t="shared" si="242"/>
        <v>-9</v>
      </c>
      <c r="K380" s="43">
        <f>K349-J349</f>
        <v>15</v>
      </c>
      <c r="L380" s="43">
        <f>L349-K349</f>
        <v>-15</v>
      </c>
      <c r="M380" s="43">
        <f>M349-L349</f>
        <v>43</v>
      </c>
      <c r="N380" s="27"/>
    </row>
    <row r="381" spans="1:16" x14ac:dyDescent="0.2">
      <c r="A381" s="8" t="s">
        <v>57</v>
      </c>
      <c r="B381" s="29">
        <f>(B380/M348)*100</f>
        <v>-7.518796992481203</v>
      </c>
      <c r="C381" s="29">
        <f t="shared" ref="C381:J381" si="243">(C380/B349)*100</f>
        <v>19.512195121951219</v>
      </c>
      <c r="D381" s="29">
        <f t="shared" si="243"/>
        <v>-2.0408163265306123</v>
      </c>
      <c r="E381" s="29">
        <f t="shared" si="243"/>
        <v>-4.8611111111111116</v>
      </c>
      <c r="F381" s="29">
        <f t="shared" si="243"/>
        <v>-13.138686131386862</v>
      </c>
      <c r="G381" s="29">
        <f t="shared" si="243"/>
        <v>-8.4033613445378155</v>
      </c>
      <c r="H381" s="29">
        <f t="shared" si="243"/>
        <v>-1.834862385321101</v>
      </c>
      <c r="I381" s="29">
        <f t="shared" si="243"/>
        <v>2.8037383177570092</v>
      </c>
      <c r="J381" s="29">
        <f t="shared" si="243"/>
        <v>-8.1818181818181817</v>
      </c>
      <c r="K381" s="29">
        <f>(K380/J349)*100</f>
        <v>14.85148514851485</v>
      </c>
      <c r="L381" s="29">
        <f>(L380/K349)*100</f>
        <v>-12.931034482758621</v>
      </c>
      <c r="M381" s="29">
        <f>(M380/L349)*100</f>
        <v>42.574257425742573</v>
      </c>
      <c r="N381" s="27"/>
    </row>
    <row r="382" spans="1:16" x14ac:dyDescent="0.2">
      <c r="A382" s="8"/>
      <c r="B382" s="21" t="s">
        <v>6</v>
      </c>
      <c r="C382" s="18" t="s">
        <v>7</v>
      </c>
      <c r="D382" s="18" t="s">
        <v>8</v>
      </c>
      <c r="E382" s="18" t="s">
        <v>9</v>
      </c>
      <c r="F382" s="18" t="s">
        <v>10</v>
      </c>
      <c r="G382" s="18" t="s">
        <v>11</v>
      </c>
      <c r="H382" s="18" t="s">
        <v>12</v>
      </c>
      <c r="I382" s="18" t="s">
        <v>13</v>
      </c>
      <c r="J382" s="18" t="s">
        <v>14</v>
      </c>
      <c r="K382" s="18" t="s">
        <v>15</v>
      </c>
      <c r="L382" s="18" t="s">
        <v>16</v>
      </c>
      <c r="M382" s="18" t="s">
        <v>17</v>
      </c>
      <c r="N382" s="18" t="s">
        <v>39</v>
      </c>
    </row>
    <row r="383" spans="1:16" x14ac:dyDescent="0.2">
      <c r="A383" s="8" t="s">
        <v>58</v>
      </c>
      <c r="B383" s="43">
        <f t="shared" ref="B383:I383" si="244">B349-B348</f>
        <v>-19</v>
      </c>
      <c r="C383" s="43">
        <f t="shared" si="244"/>
        <v>-1</v>
      </c>
      <c r="D383" s="43">
        <f t="shared" si="244"/>
        <v>13</v>
      </c>
      <c r="E383" s="43">
        <f t="shared" si="244"/>
        <v>29</v>
      </c>
      <c r="F383" s="43">
        <f t="shared" si="244"/>
        <v>1</v>
      </c>
      <c r="G383" s="43">
        <f t="shared" si="244"/>
        <v>7</v>
      </c>
      <c r="H383" s="43">
        <f t="shared" si="244"/>
        <v>6</v>
      </c>
      <c r="I383" s="43">
        <f t="shared" si="244"/>
        <v>-1</v>
      </c>
      <c r="J383" s="43">
        <f>J349-J348</f>
        <v>0</v>
      </c>
      <c r="K383" s="43">
        <f>K349-K348</f>
        <v>13</v>
      </c>
      <c r="L383" s="43">
        <f>L349-L348</f>
        <v>-26</v>
      </c>
      <c r="M383" s="43">
        <f>M349-M348</f>
        <v>11</v>
      </c>
      <c r="N383" s="43">
        <f>O349-O348</f>
        <v>2.75</v>
      </c>
    </row>
    <row r="384" spans="1:16" x14ac:dyDescent="0.2">
      <c r="A384" s="8" t="s">
        <v>59</v>
      </c>
      <c r="B384" s="29">
        <f t="shared" ref="B384:I384" si="245">(B383/B348)*100</f>
        <v>-13.380281690140844</v>
      </c>
      <c r="C384" s="29">
        <f t="shared" si="245"/>
        <v>-0.67567567567567566</v>
      </c>
      <c r="D384" s="29">
        <f t="shared" si="245"/>
        <v>9.9236641221374047</v>
      </c>
      <c r="E384" s="29">
        <f t="shared" si="245"/>
        <v>26.851851851851855</v>
      </c>
      <c r="F384" s="29">
        <f t="shared" si="245"/>
        <v>0.84745762711864403</v>
      </c>
      <c r="G384" s="29">
        <f t="shared" si="245"/>
        <v>6.8627450980392162</v>
      </c>
      <c r="H384" s="29">
        <f t="shared" si="245"/>
        <v>5.9405940594059405</v>
      </c>
      <c r="I384" s="29">
        <f t="shared" si="245"/>
        <v>-0.90090090090090091</v>
      </c>
      <c r="J384" s="29">
        <f>(J383/J348)*100</f>
        <v>0</v>
      </c>
      <c r="K384" s="29">
        <f>(K383/K348)*100</f>
        <v>12.621359223300971</v>
      </c>
      <c r="L384" s="29">
        <f>(L383/L348)*100</f>
        <v>-20.472440944881889</v>
      </c>
      <c r="M384" s="29">
        <f>(M383/M348)*100</f>
        <v>8.2706766917293226</v>
      </c>
      <c r="N384" s="29">
        <f>(N383/O348)*100</f>
        <v>2.3157894736842106</v>
      </c>
    </row>
    <row r="385" spans="1:16" s="101" customFormat="1" x14ac:dyDescent="0.2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100"/>
    </row>
    <row r="386" spans="1:16" s="3" customFormat="1" x14ac:dyDescent="0.2">
      <c r="A386" s="8"/>
      <c r="B386" s="18" t="s">
        <v>23</v>
      </c>
      <c r="C386" s="4" t="s">
        <v>24</v>
      </c>
      <c r="D386" s="4" t="s">
        <v>25</v>
      </c>
      <c r="E386" s="18" t="s">
        <v>26</v>
      </c>
      <c r="F386" s="18" t="s">
        <v>27</v>
      </c>
      <c r="G386" s="18" t="s">
        <v>28</v>
      </c>
      <c r="H386" s="18" t="s">
        <v>29</v>
      </c>
      <c r="I386" s="18" t="s">
        <v>30</v>
      </c>
      <c r="J386" s="18" t="s">
        <v>31</v>
      </c>
      <c r="K386" s="18" t="s">
        <v>32</v>
      </c>
      <c r="L386" s="18" t="s">
        <v>33</v>
      </c>
      <c r="M386" s="18" t="s">
        <v>34</v>
      </c>
      <c r="N386" s="18"/>
      <c r="O386" s="47"/>
      <c r="P386" s="12"/>
    </row>
    <row r="387" spans="1:16" s="3" customFormat="1" x14ac:dyDescent="0.2">
      <c r="A387" s="8" t="s">
        <v>61</v>
      </c>
      <c r="B387" s="29">
        <f>B350-M349</f>
        <v>-34</v>
      </c>
      <c r="C387" s="29">
        <f t="shared" ref="C387:H387" si="246">C350-B350</f>
        <v>5</v>
      </c>
      <c r="D387" s="29">
        <f t="shared" si="246"/>
        <v>24</v>
      </c>
      <c r="E387" s="29">
        <f t="shared" si="246"/>
        <v>-34</v>
      </c>
      <c r="F387" s="29">
        <f t="shared" si="246"/>
        <v>30</v>
      </c>
      <c r="G387" s="29">
        <f t="shared" si="246"/>
        <v>-17</v>
      </c>
      <c r="H387" s="29">
        <f t="shared" si="246"/>
        <v>-17</v>
      </c>
      <c r="I387" s="29">
        <f>I350-H350</f>
        <v>22</v>
      </c>
      <c r="J387" s="29">
        <f>J350-I350</f>
        <v>14</v>
      </c>
      <c r="K387" s="29">
        <f>K350-J350</f>
        <v>-10</v>
      </c>
      <c r="L387" s="29">
        <f>L350-K350</f>
        <v>4</v>
      </c>
      <c r="M387" s="29">
        <f>M350-L350</f>
        <v>-3</v>
      </c>
      <c r="N387" s="29"/>
      <c r="O387" s="47"/>
      <c r="P387" s="12"/>
    </row>
    <row r="388" spans="1:16" s="3" customFormat="1" x14ac:dyDescent="0.2">
      <c r="A388" s="8" t="s">
        <v>62</v>
      </c>
      <c r="B388" s="29">
        <f>(B387/M349)*100</f>
        <v>-23.611111111111111</v>
      </c>
      <c r="C388" s="29">
        <f t="shared" ref="C388:M388" si="247">(C387/B350)*100</f>
        <v>4.5454545454545459</v>
      </c>
      <c r="D388" s="29">
        <f t="shared" si="247"/>
        <v>20.869565217391305</v>
      </c>
      <c r="E388" s="29">
        <f t="shared" si="247"/>
        <v>-24.46043165467626</v>
      </c>
      <c r="F388" s="29">
        <f t="shared" si="247"/>
        <v>28.571428571428569</v>
      </c>
      <c r="G388" s="29">
        <f t="shared" si="247"/>
        <v>-12.592592592592592</v>
      </c>
      <c r="H388" s="29">
        <f t="shared" si="247"/>
        <v>-14.40677966101695</v>
      </c>
      <c r="I388" s="29">
        <f t="shared" si="247"/>
        <v>21.782178217821784</v>
      </c>
      <c r="J388" s="29">
        <f t="shared" si="247"/>
        <v>11.38211382113821</v>
      </c>
      <c r="K388" s="29">
        <f t="shared" si="247"/>
        <v>-7.2992700729926998</v>
      </c>
      <c r="L388" s="29">
        <f t="shared" si="247"/>
        <v>3.1496062992125982</v>
      </c>
      <c r="M388" s="29">
        <f t="shared" si="247"/>
        <v>-2.2900763358778624</v>
      </c>
      <c r="N388" s="14"/>
      <c r="O388" s="47"/>
      <c r="P388" s="12"/>
    </row>
    <row r="389" spans="1:16" s="3" customFormat="1" x14ac:dyDescent="0.2">
      <c r="A389" s="8"/>
      <c r="B389" s="29" t="s">
        <v>6</v>
      </c>
      <c r="C389" s="18" t="s">
        <v>7</v>
      </c>
      <c r="D389" s="18" t="s">
        <v>8</v>
      </c>
      <c r="E389" s="18" t="s">
        <v>9</v>
      </c>
      <c r="F389" s="18" t="s">
        <v>10</v>
      </c>
      <c r="G389" s="18" t="s">
        <v>11</v>
      </c>
      <c r="H389" s="18" t="s">
        <v>12</v>
      </c>
      <c r="I389" s="18" t="s">
        <v>13</v>
      </c>
      <c r="J389" s="18" t="s">
        <v>14</v>
      </c>
      <c r="K389" s="18" t="s">
        <v>15</v>
      </c>
      <c r="L389" s="18" t="s">
        <v>16</v>
      </c>
      <c r="M389" s="18" t="s">
        <v>17</v>
      </c>
      <c r="N389" s="18" t="s">
        <v>39</v>
      </c>
      <c r="O389" s="42"/>
    </row>
    <row r="390" spans="1:16" s="3" customFormat="1" x14ac:dyDescent="0.2">
      <c r="A390" s="8" t="s">
        <v>63</v>
      </c>
      <c r="B390" s="29">
        <f t="shared" ref="B390:G390" si="248">B350-B349</f>
        <v>-13</v>
      </c>
      <c r="C390" s="29">
        <f t="shared" si="248"/>
        <v>-32</v>
      </c>
      <c r="D390" s="29">
        <f t="shared" si="248"/>
        <v>-5</v>
      </c>
      <c r="E390" s="29">
        <f t="shared" si="248"/>
        <v>-32</v>
      </c>
      <c r="F390" s="29">
        <f t="shared" si="248"/>
        <v>16</v>
      </c>
      <c r="G390" s="29">
        <f t="shared" si="248"/>
        <v>9</v>
      </c>
      <c r="H390" s="29">
        <f t="shared" ref="H390:M390" si="249">H350-H349</f>
        <v>-6</v>
      </c>
      <c r="I390" s="29">
        <f t="shared" si="249"/>
        <v>13</v>
      </c>
      <c r="J390" s="29">
        <f t="shared" si="249"/>
        <v>36</v>
      </c>
      <c r="K390" s="29">
        <f t="shared" si="249"/>
        <v>11</v>
      </c>
      <c r="L390" s="29">
        <f t="shared" si="249"/>
        <v>30</v>
      </c>
      <c r="M390" s="29">
        <f t="shared" si="249"/>
        <v>-16</v>
      </c>
      <c r="N390" s="43">
        <f>O350-O349</f>
        <v>0.9166666666666714</v>
      </c>
      <c r="O390" s="42"/>
    </row>
    <row r="391" spans="1:16" s="3" customFormat="1" x14ac:dyDescent="0.2">
      <c r="A391" s="8" t="s">
        <v>64</v>
      </c>
      <c r="B391" s="29">
        <f t="shared" ref="B391:G391" si="250">-(B390/B349)*100</f>
        <v>10.569105691056912</v>
      </c>
      <c r="C391" s="29">
        <f t="shared" si="250"/>
        <v>21.768707482993197</v>
      </c>
      <c r="D391" s="29">
        <f t="shared" si="250"/>
        <v>3.4722222222222223</v>
      </c>
      <c r="E391" s="29">
        <f t="shared" si="250"/>
        <v>23.357664233576642</v>
      </c>
      <c r="F391" s="29">
        <f t="shared" si="250"/>
        <v>-13.445378151260504</v>
      </c>
      <c r="G391" s="29">
        <f t="shared" si="250"/>
        <v>-8.2568807339449553</v>
      </c>
      <c r="H391" s="29">
        <f t="shared" ref="H391:M391" si="251">-(H390/H349)*100</f>
        <v>5.6074766355140184</v>
      </c>
      <c r="I391" s="29">
        <f t="shared" si="251"/>
        <v>-11.818181818181818</v>
      </c>
      <c r="J391" s="29">
        <f t="shared" si="251"/>
        <v>-35.64356435643564</v>
      </c>
      <c r="K391" s="29">
        <f t="shared" si="251"/>
        <v>-9.4827586206896548</v>
      </c>
      <c r="L391" s="29">
        <f t="shared" si="251"/>
        <v>-29.702970297029701</v>
      </c>
      <c r="M391" s="29">
        <f t="shared" si="251"/>
        <v>11.111111111111111</v>
      </c>
      <c r="N391" s="29">
        <f>(N390/O349)*100</f>
        <v>0.75445816186557313</v>
      </c>
      <c r="O391" s="42"/>
    </row>
    <row r="392" spans="1:16" s="101" customFormat="1" x14ac:dyDescent="0.2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100"/>
    </row>
    <row r="393" spans="1:16" s="3" customFormat="1" x14ac:dyDescent="0.2">
      <c r="A393" s="8"/>
      <c r="B393" s="18" t="s">
        <v>23</v>
      </c>
      <c r="C393" s="4" t="s">
        <v>24</v>
      </c>
      <c r="D393" s="4" t="s">
        <v>25</v>
      </c>
      <c r="E393" s="18" t="s">
        <v>26</v>
      </c>
      <c r="F393" s="18" t="s">
        <v>27</v>
      </c>
      <c r="G393" s="18" t="s">
        <v>28</v>
      </c>
      <c r="H393" s="18" t="s">
        <v>29</v>
      </c>
      <c r="I393" s="18" t="s">
        <v>30</v>
      </c>
      <c r="J393" s="18" t="s">
        <v>31</v>
      </c>
      <c r="K393" s="18" t="s">
        <v>32</v>
      </c>
      <c r="L393" s="18" t="s">
        <v>33</v>
      </c>
      <c r="M393" s="18" t="s">
        <v>34</v>
      </c>
      <c r="N393" s="18"/>
      <c r="O393" s="47"/>
      <c r="P393" s="12"/>
    </row>
    <row r="394" spans="1:16" s="3" customFormat="1" x14ac:dyDescent="0.2">
      <c r="A394" s="8" t="s">
        <v>66</v>
      </c>
      <c r="B394" s="29">
        <f>B351-M350</f>
        <v>-7</v>
      </c>
      <c r="C394" s="29">
        <f t="shared" ref="C394:H394" si="252">C351-B351</f>
        <v>28</v>
      </c>
      <c r="D394" s="29">
        <f t="shared" si="252"/>
        <v>0</v>
      </c>
      <c r="E394" s="29">
        <f t="shared" si="252"/>
        <v>18</v>
      </c>
      <c r="F394" s="29">
        <f t="shared" si="252"/>
        <v>-34</v>
      </c>
      <c r="G394" s="29">
        <f t="shared" si="252"/>
        <v>22</v>
      </c>
      <c r="H394" s="29">
        <f t="shared" si="252"/>
        <v>-25</v>
      </c>
      <c r="I394" s="29">
        <f>I351-H351</f>
        <v>-32</v>
      </c>
      <c r="J394" s="29">
        <f>J351-I351</f>
        <v>23</v>
      </c>
      <c r="K394" s="29">
        <f>K351-J351</f>
        <v>5</v>
      </c>
      <c r="L394" s="29">
        <f>L351-K351</f>
        <v>5</v>
      </c>
      <c r="M394" s="29">
        <f>M351-L351</f>
        <v>30</v>
      </c>
      <c r="N394" s="30"/>
      <c r="O394" s="42"/>
    </row>
    <row r="395" spans="1:16" s="3" customFormat="1" x14ac:dyDescent="0.2">
      <c r="A395" s="8" t="s">
        <v>67</v>
      </c>
      <c r="B395" s="29">
        <f>(B394/M350)*100</f>
        <v>-5.46875</v>
      </c>
      <c r="C395" s="29">
        <f t="shared" ref="C395:M395" si="253">(C394/B351)*100</f>
        <v>23.140495867768596</v>
      </c>
      <c r="D395" s="29">
        <f t="shared" si="253"/>
        <v>0</v>
      </c>
      <c r="E395" s="29">
        <f t="shared" si="253"/>
        <v>12.080536912751679</v>
      </c>
      <c r="F395" s="29">
        <f t="shared" si="253"/>
        <v>-20.359281437125748</v>
      </c>
      <c r="G395" s="29">
        <f t="shared" si="253"/>
        <v>16.541353383458645</v>
      </c>
      <c r="H395" s="29">
        <f t="shared" si="253"/>
        <v>-16.129032258064516</v>
      </c>
      <c r="I395" s="29">
        <f t="shared" si="253"/>
        <v>-24.615384615384617</v>
      </c>
      <c r="J395" s="29">
        <f t="shared" si="253"/>
        <v>23.469387755102041</v>
      </c>
      <c r="K395" s="29">
        <f t="shared" si="253"/>
        <v>4.1322314049586781</v>
      </c>
      <c r="L395" s="29">
        <f t="shared" si="253"/>
        <v>3.9682539682539679</v>
      </c>
      <c r="M395" s="29">
        <f t="shared" si="253"/>
        <v>22.900763358778626</v>
      </c>
      <c r="N395" s="30"/>
      <c r="O395" s="42"/>
    </row>
    <row r="396" spans="1:16" s="3" customFormat="1" x14ac:dyDescent="0.2">
      <c r="A396" s="8"/>
      <c r="B396" s="29" t="s">
        <v>6</v>
      </c>
      <c r="C396" s="18" t="s">
        <v>7</v>
      </c>
      <c r="D396" s="18" t="s">
        <v>8</v>
      </c>
      <c r="E396" s="18" t="s">
        <v>9</v>
      </c>
      <c r="F396" s="18" t="s">
        <v>10</v>
      </c>
      <c r="G396" s="18" t="s">
        <v>11</v>
      </c>
      <c r="H396" s="18" t="s">
        <v>12</v>
      </c>
      <c r="I396" s="18" t="s">
        <v>13</v>
      </c>
      <c r="J396" s="18" t="s">
        <v>14</v>
      </c>
      <c r="K396" s="18" t="s">
        <v>15</v>
      </c>
      <c r="L396" s="18" t="s">
        <v>16</v>
      </c>
      <c r="M396" s="18" t="s">
        <v>17</v>
      </c>
      <c r="N396" s="18" t="s">
        <v>39</v>
      </c>
      <c r="O396" s="42"/>
    </row>
    <row r="397" spans="1:16" s="3" customFormat="1" x14ac:dyDescent="0.2">
      <c r="A397" s="8" t="s">
        <v>68</v>
      </c>
      <c r="B397" s="29">
        <f t="shared" ref="B397:G397" si="254">B351-B350</f>
        <v>11</v>
      </c>
      <c r="C397" s="29">
        <f t="shared" si="254"/>
        <v>34</v>
      </c>
      <c r="D397" s="29">
        <f t="shared" si="254"/>
        <v>10</v>
      </c>
      <c r="E397" s="29">
        <f t="shared" si="254"/>
        <v>62</v>
      </c>
      <c r="F397" s="29">
        <f t="shared" si="254"/>
        <v>-2</v>
      </c>
      <c r="G397" s="29">
        <f t="shared" si="254"/>
        <v>37</v>
      </c>
      <c r="H397" s="29">
        <f t="shared" ref="H397:M397" si="255">H351-H350</f>
        <v>29</v>
      </c>
      <c r="I397" s="29">
        <f t="shared" si="255"/>
        <v>-25</v>
      </c>
      <c r="J397" s="29">
        <f t="shared" si="255"/>
        <v>-16</v>
      </c>
      <c r="K397" s="29">
        <f t="shared" si="255"/>
        <v>-1</v>
      </c>
      <c r="L397" s="29">
        <f t="shared" si="255"/>
        <v>0</v>
      </c>
      <c r="M397" s="29">
        <f t="shared" si="255"/>
        <v>33</v>
      </c>
      <c r="N397" s="43">
        <f>O351-O350</f>
        <v>14.333333333333329</v>
      </c>
      <c r="O397" s="42"/>
    </row>
    <row r="398" spans="1:16" s="3" customFormat="1" x14ac:dyDescent="0.2">
      <c r="A398" s="8" t="s">
        <v>69</v>
      </c>
      <c r="B398" s="29">
        <f t="shared" ref="B398:H398" si="256">-(B397/B350)*100</f>
        <v>-10</v>
      </c>
      <c r="C398" s="29">
        <f t="shared" si="256"/>
        <v>-29.565217391304348</v>
      </c>
      <c r="D398" s="29">
        <f t="shared" si="256"/>
        <v>-7.1942446043165464</v>
      </c>
      <c r="E398" s="29">
        <f t="shared" si="256"/>
        <v>-59.047619047619051</v>
      </c>
      <c r="F398" s="29">
        <f t="shared" si="256"/>
        <v>1.4814814814814816</v>
      </c>
      <c r="G398" s="29">
        <f t="shared" si="256"/>
        <v>-31.35593220338983</v>
      </c>
      <c r="H398" s="29">
        <f t="shared" si="256"/>
        <v>-28.71287128712871</v>
      </c>
      <c r="I398" s="29">
        <f>-(I397/I350)*100</f>
        <v>20.325203252032519</v>
      </c>
      <c r="J398" s="29">
        <f>-(J397/J350)*100</f>
        <v>11.678832116788321</v>
      </c>
      <c r="K398" s="29">
        <f>-(K397/K350)*100</f>
        <v>0.78740157480314954</v>
      </c>
      <c r="L398" s="29">
        <f>-(L397/L350)*100</f>
        <v>0</v>
      </c>
      <c r="M398" s="29">
        <f>-(M397/M350)*100</f>
        <v>-25.78125</v>
      </c>
      <c r="N398" s="29">
        <f>(N397/O350)*100</f>
        <v>11.708645336963917</v>
      </c>
      <c r="O398" s="42"/>
    </row>
    <row r="399" spans="1:16" s="101" customFormat="1" x14ac:dyDescent="0.2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100"/>
    </row>
    <row r="400" spans="1:16" s="3" customFormat="1" x14ac:dyDescent="0.2">
      <c r="A400" s="8"/>
      <c r="B400" s="18" t="s">
        <v>23</v>
      </c>
      <c r="C400" s="4" t="s">
        <v>24</v>
      </c>
      <c r="D400" s="4" t="s">
        <v>25</v>
      </c>
      <c r="E400" s="18" t="s">
        <v>26</v>
      </c>
      <c r="F400" s="18" t="s">
        <v>27</v>
      </c>
      <c r="G400" s="18" t="s">
        <v>28</v>
      </c>
      <c r="H400" s="18" t="s">
        <v>29</v>
      </c>
      <c r="I400" s="18" t="s">
        <v>30</v>
      </c>
      <c r="J400" s="18" t="s">
        <v>31</v>
      </c>
      <c r="K400" s="18" t="s">
        <v>32</v>
      </c>
      <c r="L400" s="18" t="s">
        <v>33</v>
      </c>
      <c r="M400" s="18" t="s">
        <v>34</v>
      </c>
      <c r="N400" s="18"/>
      <c r="O400" s="47"/>
      <c r="P400" s="12"/>
    </row>
    <row r="401" spans="1:15" s="3" customFormat="1" x14ac:dyDescent="0.2">
      <c r="A401" s="8" t="s">
        <v>73</v>
      </c>
      <c r="B401" s="29">
        <f>B352-M351</f>
        <v>-29</v>
      </c>
      <c r="C401" s="29">
        <f t="shared" ref="C401:M401" si="257">C352-B352</f>
        <v>13</v>
      </c>
      <c r="D401" s="29">
        <f t="shared" si="257"/>
        <v>5</v>
      </c>
      <c r="E401" s="29">
        <f t="shared" si="257"/>
        <v>-10</v>
      </c>
      <c r="F401" s="29">
        <f t="shared" si="257"/>
        <v>-20</v>
      </c>
      <c r="G401" s="29">
        <f t="shared" si="257"/>
        <v>5</v>
      </c>
      <c r="H401" s="29">
        <f t="shared" si="257"/>
        <v>3</v>
      </c>
      <c r="I401" s="29">
        <f t="shared" si="257"/>
        <v>2</v>
      </c>
      <c r="J401" s="29">
        <f t="shared" si="257"/>
        <v>-17</v>
      </c>
      <c r="K401" s="29">
        <f t="shared" si="257"/>
        <v>16</v>
      </c>
      <c r="L401" s="29">
        <f t="shared" si="257"/>
        <v>11</v>
      </c>
      <c r="M401" s="29">
        <f t="shared" si="257"/>
        <v>-25</v>
      </c>
      <c r="N401" s="30"/>
      <c r="O401" s="42"/>
    </row>
    <row r="402" spans="1:15" s="3" customFormat="1" x14ac:dyDescent="0.2">
      <c r="A402" s="8" t="s">
        <v>74</v>
      </c>
      <c r="B402" s="29">
        <f>(B401/M351)*100</f>
        <v>-18.012422360248447</v>
      </c>
      <c r="C402" s="29">
        <f t="shared" ref="C402:M402" si="258">(C401/B352)*100</f>
        <v>9.8484848484848477</v>
      </c>
      <c r="D402" s="29">
        <f t="shared" si="258"/>
        <v>3.4482758620689653</v>
      </c>
      <c r="E402" s="29">
        <f t="shared" si="258"/>
        <v>-6.666666666666667</v>
      </c>
      <c r="F402" s="29">
        <f t="shared" si="258"/>
        <v>-14.285714285714285</v>
      </c>
      <c r="G402" s="29">
        <f t="shared" si="258"/>
        <v>4.1666666666666661</v>
      </c>
      <c r="H402" s="29">
        <f t="shared" si="258"/>
        <v>2.4</v>
      </c>
      <c r="I402" s="29">
        <f t="shared" si="258"/>
        <v>1.5625</v>
      </c>
      <c r="J402" s="29">
        <f t="shared" si="258"/>
        <v>-13.076923076923078</v>
      </c>
      <c r="K402" s="29">
        <f t="shared" si="258"/>
        <v>14.159292035398231</v>
      </c>
      <c r="L402" s="29">
        <f t="shared" si="258"/>
        <v>8.5271317829457356</v>
      </c>
      <c r="M402" s="29">
        <f t="shared" si="258"/>
        <v>-17.857142857142858</v>
      </c>
      <c r="N402" s="30"/>
      <c r="O402" s="42"/>
    </row>
    <row r="403" spans="1:15" s="3" customFormat="1" x14ac:dyDescent="0.2">
      <c r="A403" s="8"/>
      <c r="B403" s="4" t="s">
        <v>6</v>
      </c>
      <c r="C403" s="18" t="s">
        <v>7</v>
      </c>
      <c r="D403" s="18" t="s">
        <v>8</v>
      </c>
      <c r="E403" s="18" t="s">
        <v>9</v>
      </c>
      <c r="F403" s="18" t="s">
        <v>10</v>
      </c>
      <c r="G403" s="18" t="s">
        <v>11</v>
      </c>
      <c r="H403" s="18" t="s">
        <v>12</v>
      </c>
      <c r="I403" s="18" t="s">
        <v>13</v>
      </c>
      <c r="J403" s="18" t="s">
        <v>14</v>
      </c>
      <c r="K403" s="18" t="s">
        <v>15</v>
      </c>
      <c r="L403" s="18" t="s">
        <v>16</v>
      </c>
      <c r="M403" s="18" t="s">
        <v>17</v>
      </c>
      <c r="N403" s="18" t="s">
        <v>39</v>
      </c>
      <c r="O403" s="42"/>
    </row>
    <row r="404" spans="1:15" s="3" customFormat="1" x14ac:dyDescent="0.2">
      <c r="A404" s="8" t="s">
        <v>71</v>
      </c>
      <c r="B404" s="29">
        <f t="shared" ref="B404:G404" si="259">B352-B351</f>
        <v>11</v>
      </c>
      <c r="C404" s="29">
        <f t="shared" si="259"/>
        <v>-4</v>
      </c>
      <c r="D404" s="29">
        <f t="shared" si="259"/>
        <v>1</v>
      </c>
      <c r="E404" s="29">
        <f t="shared" si="259"/>
        <v>-27</v>
      </c>
      <c r="F404" s="29">
        <f t="shared" si="259"/>
        <v>-13</v>
      </c>
      <c r="G404" s="29">
        <f t="shared" si="259"/>
        <v>-30</v>
      </c>
      <c r="H404" s="29">
        <f t="shared" ref="H404:M404" si="260">H352-H351</f>
        <v>-2</v>
      </c>
      <c r="I404" s="29">
        <f t="shared" si="260"/>
        <v>32</v>
      </c>
      <c r="J404" s="29">
        <f t="shared" si="260"/>
        <v>-8</v>
      </c>
      <c r="K404" s="29">
        <f t="shared" si="260"/>
        <v>3</v>
      </c>
      <c r="L404" s="29">
        <f t="shared" si="260"/>
        <v>9</v>
      </c>
      <c r="M404" s="29">
        <f t="shared" si="260"/>
        <v>-46</v>
      </c>
      <c r="N404" s="43">
        <f>O352-O351</f>
        <v>-6.1666666666666572</v>
      </c>
      <c r="O404" s="42"/>
    </row>
    <row r="405" spans="1:15" s="3" customFormat="1" x14ac:dyDescent="0.2">
      <c r="A405" s="8" t="s">
        <v>72</v>
      </c>
      <c r="B405" s="29">
        <f t="shared" ref="B405:H405" si="261">(B404/B351)*100</f>
        <v>9.0909090909090917</v>
      </c>
      <c r="C405" s="29">
        <f t="shared" si="261"/>
        <v>-2.6845637583892619</v>
      </c>
      <c r="D405" s="29">
        <f t="shared" si="261"/>
        <v>0.67114093959731547</v>
      </c>
      <c r="E405" s="29">
        <f t="shared" si="261"/>
        <v>-16.167664670658681</v>
      </c>
      <c r="F405" s="29">
        <f t="shared" si="261"/>
        <v>-9.7744360902255636</v>
      </c>
      <c r="G405" s="29">
        <f t="shared" si="261"/>
        <v>-19.35483870967742</v>
      </c>
      <c r="H405" s="29">
        <f t="shared" si="261"/>
        <v>-1.5384615384615385</v>
      </c>
      <c r="I405" s="29">
        <f>(I404/I351)*100</f>
        <v>32.653061224489797</v>
      </c>
      <c r="J405" s="29">
        <f>(J404/J351)*100</f>
        <v>-6.6115702479338845</v>
      </c>
      <c r="K405" s="29">
        <f>(K404/K351)*100</f>
        <v>2.3809523809523809</v>
      </c>
      <c r="L405" s="29">
        <f>(L404/L351)*100</f>
        <v>6.8702290076335881</v>
      </c>
      <c r="M405" s="29">
        <f>(M404/M351)*100</f>
        <v>-28.571428571428569</v>
      </c>
      <c r="N405" s="29">
        <f>(N404/O351)*100</f>
        <v>-4.5094454600853071</v>
      </c>
      <c r="O405" s="42"/>
    </row>
    <row r="406" spans="1:15" s="76" customFormat="1" x14ac:dyDescent="0.2">
      <c r="O406" s="75"/>
    </row>
    <row r="407" spans="1:15" x14ac:dyDescent="0.2">
      <c r="A407" s="8"/>
      <c r="B407" s="18" t="s">
        <v>23</v>
      </c>
      <c r="C407" s="4" t="s">
        <v>24</v>
      </c>
      <c r="D407" s="4" t="s">
        <v>25</v>
      </c>
      <c r="E407" s="18" t="s">
        <v>26</v>
      </c>
      <c r="F407" s="18" t="s">
        <v>27</v>
      </c>
      <c r="G407" s="18" t="s">
        <v>28</v>
      </c>
      <c r="H407" s="18" t="s">
        <v>29</v>
      </c>
      <c r="I407" s="18" t="s">
        <v>30</v>
      </c>
      <c r="J407" s="18" t="s">
        <v>31</v>
      </c>
      <c r="K407" s="18" t="s">
        <v>32</v>
      </c>
      <c r="L407" s="18" t="s">
        <v>33</v>
      </c>
      <c r="M407" s="18" t="s">
        <v>34</v>
      </c>
      <c r="N407" s="27"/>
    </row>
    <row r="408" spans="1:15" x14ac:dyDescent="0.2">
      <c r="A408" s="8" t="s">
        <v>76</v>
      </c>
      <c r="B408" s="43">
        <f>(B353-M352)</f>
        <v>3</v>
      </c>
      <c r="C408" s="43">
        <f t="shared" ref="C408:M408" si="262">C353-B353</f>
        <v>14</v>
      </c>
      <c r="D408" s="43">
        <f t="shared" si="262"/>
        <v>24</v>
      </c>
      <c r="E408" s="43">
        <f t="shared" si="262"/>
        <v>-39</v>
      </c>
      <c r="F408" s="43">
        <f t="shared" si="262"/>
        <v>6</v>
      </c>
      <c r="G408" s="43">
        <f t="shared" si="262"/>
        <v>5</v>
      </c>
      <c r="H408" s="43">
        <f t="shared" si="262"/>
        <v>-11</v>
      </c>
      <c r="I408" s="43">
        <f t="shared" si="262"/>
        <v>0</v>
      </c>
      <c r="J408" s="43">
        <f t="shared" si="262"/>
        <v>19</v>
      </c>
      <c r="K408" s="43">
        <f t="shared" si="262"/>
        <v>-8</v>
      </c>
      <c r="L408" s="43">
        <f t="shared" si="262"/>
        <v>-17</v>
      </c>
      <c r="M408" s="43">
        <f t="shared" si="262"/>
        <v>21</v>
      </c>
      <c r="N408" s="27"/>
    </row>
    <row r="409" spans="1:15" x14ac:dyDescent="0.2">
      <c r="A409" s="8" t="s">
        <v>77</v>
      </c>
      <c r="B409" s="29">
        <f>(B408/M352)*100</f>
        <v>2.6086956521739131</v>
      </c>
      <c r="C409" s="29">
        <f t="shared" ref="C409:M409" si="263">(C408/B353)*100</f>
        <v>11.864406779661017</v>
      </c>
      <c r="D409" s="29">
        <f t="shared" si="263"/>
        <v>18.181818181818183</v>
      </c>
      <c r="E409" s="29">
        <f t="shared" si="263"/>
        <v>-25</v>
      </c>
      <c r="F409" s="29">
        <f t="shared" si="263"/>
        <v>5.1282051282051277</v>
      </c>
      <c r="G409" s="29">
        <f t="shared" si="263"/>
        <v>4.0650406504065035</v>
      </c>
      <c r="H409" s="29">
        <f t="shared" si="263"/>
        <v>-8.59375</v>
      </c>
      <c r="I409" s="29">
        <f t="shared" si="263"/>
        <v>0</v>
      </c>
      <c r="J409" s="29">
        <f t="shared" si="263"/>
        <v>16.239316239316238</v>
      </c>
      <c r="K409" s="29">
        <f t="shared" si="263"/>
        <v>-5.8823529411764701</v>
      </c>
      <c r="L409" s="29">
        <f t="shared" si="263"/>
        <v>-13.28125</v>
      </c>
      <c r="M409" s="29">
        <f t="shared" si="263"/>
        <v>18.918918918918919</v>
      </c>
      <c r="N409" s="27"/>
    </row>
    <row r="410" spans="1:15" x14ac:dyDescent="0.2">
      <c r="A410" s="8"/>
      <c r="B410" s="21" t="s">
        <v>6</v>
      </c>
      <c r="C410" s="18" t="s">
        <v>7</v>
      </c>
      <c r="D410" s="18" t="s">
        <v>8</v>
      </c>
      <c r="E410" s="18" t="s">
        <v>9</v>
      </c>
      <c r="F410" s="18" t="s">
        <v>10</v>
      </c>
      <c r="G410" s="18" t="s">
        <v>11</v>
      </c>
      <c r="H410" s="18" t="s">
        <v>12</v>
      </c>
      <c r="I410" s="18" t="s">
        <v>13</v>
      </c>
      <c r="J410" s="18" t="s">
        <v>14</v>
      </c>
      <c r="K410" s="18" t="s">
        <v>15</v>
      </c>
      <c r="L410" s="18" t="s">
        <v>16</v>
      </c>
      <c r="M410" s="18" t="s">
        <v>17</v>
      </c>
      <c r="N410" s="18" t="s">
        <v>39</v>
      </c>
    </row>
    <row r="411" spans="1:15" x14ac:dyDescent="0.2">
      <c r="A411" s="8" t="s">
        <v>78</v>
      </c>
      <c r="B411" s="43">
        <f t="shared" ref="B411:G411" si="264">(B353-B352)</f>
        <v>-14</v>
      </c>
      <c r="C411" s="43">
        <f t="shared" si="264"/>
        <v>-13</v>
      </c>
      <c r="D411" s="43">
        <f t="shared" si="264"/>
        <v>6</v>
      </c>
      <c r="E411" s="43">
        <f t="shared" si="264"/>
        <v>-23</v>
      </c>
      <c r="F411" s="43">
        <f t="shared" si="264"/>
        <v>3</v>
      </c>
      <c r="G411" s="43">
        <f t="shared" si="264"/>
        <v>3</v>
      </c>
      <c r="H411" s="43">
        <f t="shared" ref="H411:M411" si="265">(H353-H352)</f>
        <v>-11</v>
      </c>
      <c r="I411" s="43">
        <f t="shared" si="265"/>
        <v>-13</v>
      </c>
      <c r="J411" s="43">
        <f t="shared" si="265"/>
        <v>23</v>
      </c>
      <c r="K411" s="43">
        <f t="shared" si="265"/>
        <v>-1</v>
      </c>
      <c r="L411" s="43">
        <f t="shared" si="265"/>
        <v>-29</v>
      </c>
      <c r="M411" s="43">
        <f t="shared" si="265"/>
        <v>17</v>
      </c>
      <c r="N411" s="27">
        <f>O353-O352</f>
        <v>-4.3333333333333428</v>
      </c>
    </row>
    <row r="412" spans="1:15" x14ac:dyDescent="0.2">
      <c r="A412" s="8" t="s">
        <v>79</v>
      </c>
      <c r="B412" s="29">
        <f t="shared" ref="B412:G412" si="266">(B411/B352)*100</f>
        <v>-10.606060606060606</v>
      </c>
      <c r="C412" s="29">
        <f t="shared" si="266"/>
        <v>-8.9655172413793096</v>
      </c>
      <c r="D412" s="29">
        <f t="shared" si="266"/>
        <v>4</v>
      </c>
      <c r="E412" s="29">
        <f t="shared" si="266"/>
        <v>-16.428571428571427</v>
      </c>
      <c r="F412" s="29">
        <f t="shared" si="266"/>
        <v>2.5</v>
      </c>
      <c r="G412" s="29">
        <f t="shared" si="266"/>
        <v>2.4</v>
      </c>
      <c r="H412" s="29">
        <f t="shared" ref="H412:M412" si="267">(H411/H352)*100</f>
        <v>-8.59375</v>
      </c>
      <c r="I412" s="29">
        <f t="shared" si="267"/>
        <v>-10</v>
      </c>
      <c r="J412" s="29">
        <f t="shared" si="267"/>
        <v>20.353982300884958</v>
      </c>
      <c r="K412" s="29">
        <f t="shared" si="267"/>
        <v>-0.77519379844961245</v>
      </c>
      <c r="L412" s="29">
        <f t="shared" si="267"/>
        <v>-20.714285714285715</v>
      </c>
      <c r="M412" s="29">
        <f t="shared" si="267"/>
        <v>14.782608695652174</v>
      </c>
      <c r="N412" s="27">
        <f>(N411/O352)*100</f>
        <v>-3.3184428844926681</v>
      </c>
    </row>
    <row r="413" spans="1:15" s="76" customFormat="1" x14ac:dyDescent="0.2">
      <c r="O413" s="75"/>
    </row>
    <row r="414" spans="1:15" x14ac:dyDescent="0.2">
      <c r="A414" s="8"/>
      <c r="B414" s="18" t="s">
        <v>23</v>
      </c>
      <c r="C414" s="4" t="s">
        <v>24</v>
      </c>
      <c r="D414" s="4" t="s">
        <v>25</v>
      </c>
      <c r="E414" s="18" t="s">
        <v>26</v>
      </c>
      <c r="F414" s="18" t="s">
        <v>27</v>
      </c>
      <c r="G414" s="18" t="s">
        <v>28</v>
      </c>
      <c r="H414" s="18" t="s">
        <v>29</v>
      </c>
      <c r="I414" s="18" t="s">
        <v>30</v>
      </c>
      <c r="J414" s="18" t="s">
        <v>31</v>
      </c>
      <c r="K414" s="18" t="s">
        <v>32</v>
      </c>
      <c r="L414" s="18" t="s">
        <v>33</v>
      </c>
      <c r="M414" s="18" t="s">
        <v>34</v>
      </c>
      <c r="N414" s="27"/>
    </row>
    <row r="415" spans="1:15" x14ac:dyDescent="0.2">
      <c r="A415" s="8" t="s">
        <v>82</v>
      </c>
      <c r="B415" s="43">
        <f>B354-M353</f>
        <v>7</v>
      </c>
      <c r="C415" s="43">
        <f t="shared" ref="C415:H415" si="268">C354-B354</f>
        <v>-21</v>
      </c>
      <c r="D415" s="43">
        <f t="shared" si="268"/>
        <v>31</v>
      </c>
      <c r="E415" s="43">
        <f t="shared" si="268"/>
        <v>-43</v>
      </c>
      <c r="F415" s="43">
        <f t="shared" si="268"/>
        <v>-3</v>
      </c>
      <c r="G415" s="43">
        <f t="shared" si="268"/>
        <v>22</v>
      </c>
      <c r="H415" s="43">
        <f t="shared" si="268"/>
        <v>-48</v>
      </c>
      <c r="I415" s="43">
        <f t="shared" ref="I415:M415" si="269">I354-H354</f>
        <v>29</v>
      </c>
      <c r="J415" s="43">
        <f t="shared" si="269"/>
        <v>0</v>
      </c>
      <c r="K415" s="43">
        <f t="shared" si="269"/>
        <v>3</v>
      </c>
      <c r="L415" s="43">
        <f t="shared" si="269"/>
        <v>-12</v>
      </c>
      <c r="M415" s="43">
        <f t="shared" si="269"/>
        <v>13</v>
      </c>
      <c r="N415" s="27"/>
    </row>
    <row r="416" spans="1:15" x14ac:dyDescent="0.2">
      <c r="A416" s="8" t="s">
        <v>83</v>
      </c>
      <c r="B416" s="29">
        <f>(B415/M353)*100</f>
        <v>5.3030303030303028</v>
      </c>
      <c r="C416" s="29">
        <f t="shared" ref="C416:M416" si="270">(C415/B354)*100</f>
        <v>-15.107913669064748</v>
      </c>
      <c r="D416" s="29">
        <f t="shared" si="270"/>
        <v>26.271186440677969</v>
      </c>
      <c r="E416" s="29">
        <f t="shared" si="270"/>
        <v>-28.859060402684566</v>
      </c>
      <c r="F416" s="29">
        <f t="shared" si="270"/>
        <v>-2.8301886792452833</v>
      </c>
      <c r="G416" s="29">
        <f t="shared" si="270"/>
        <v>21.359223300970871</v>
      </c>
      <c r="H416" s="29">
        <f t="shared" si="270"/>
        <v>-38.4</v>
      </c>
      <c r="I416" s="29">
        <f t="shared" si="270"/>
        <v>37.662337662337663</v>
      </c>
      <c r="J416" s="29">
        <f t="shared" si="270"/>
        <v>0</v>
      </c>
      <c r="K416" s="29">
        <f t="shared" si="270"/>
        <v>2.8301886792452833</v>
      </c>
      <c r="L416" s="29">
        <f t="shared" si="270"/>
        <v>-11.009174311926607</v>
      </c>
      <c r="M416" s="29">
        <f t="shared" si="270"/>
        <v>13.402061855670103</v>
      </c>
      <c r="N416" s="27"/>
    </row>
    <row r="417" spans="1:15" x14ac:dyDescent="0.2">
      <c r="A417" s="8"/>
      <c r="B417" s="21" t="s">
        <v>6</v>
      </c>
      <c r="C417" s="18" t="s">
        <v>7</v>
      </c>
      <c r="D417" s="18" t="s">
        <v>8</v>
      </c>
      <c r="E417" s="18" t="s">
        <v>9</v>
      </c>
      <c r="F417" s="18" t="s">
        <v>10</v>
      </c>
      <c r="G417" s="18" t="s">
        <v>11</v>
      </c>
      <c r="H417" s="18" t="s">
        <v>12</v>
      </c>
      <c r="I417" s="18" t="s">
        <v>13</v>
      </c>
      <c r="J417" s="18" t="s">
        <v>14</v>
      </c>
      <c r="K417" s="18" t="s">
        <v>15</v>
      </c>
      <c r="L417" s="18" t="s">
        <v>16</v>
      </c>
      <c r="M417" s="18" t="s">
        <v>17</v>
      </c>
      <c r="N417" s="18" t="s">
        <v>39</v>
      </c>
    </row>
    <row r="418" spans="1:15" x14ac:dyDescent="0.2">
      <c r="A418" s="8" t="s">
        <v>84</v>
      </c>
      <c r="B418" s="43">
        <f t="shared" ref="B418:G418" si="271">B354-B353</f>
        <v>21</v>
      </c>
      <c r="C418" s="43">
        <f t="shared" si="271"/>
        <v>-14</v>
      </c>
      <c r="D418" s="43">
        <f t="shared" si="271"/>
        <v>-7</v>
      </c>
      <c r="E418" s="43">
        <f t="shared" si="271"/>
        <v>-11</v>
      </c>
      <c r="F418" s="43">
        <f t="shared" si="271"/>
        <v>-20</v>
      </c>
      <c r="G418" s="43">
        <f t="shared" si="271"/>
        <v>-3</v>
      </c>
      <c r="H418" s="43">
        <f t="shared" ref="H418:I418" si="272">H354-H353</f>
        <v>-40</v>
      </c>
      <c r="I418" s="43">
        <f t="shared" si="272"/>
        <v>-11</v>
      </c>
      <c r="J418" s="43">
        <f t="shared" ref="J418:K418" si="273">J354-J353</f>
        <v>-30</v>
      </c>
      <c r="K418" s="43">
        <f t="shared" si="273"/>
        <v>-19</v>
      </c>
      <c r="L418" s="43">
        <f t="shared" ref="L418:M418" si="274">L354-L353</f>
        <v>-14</v>
      </c>
      <c r="M418" s="43">
        <f t="shared" si="274"/>
        <v>-22</v>
      </c>
      <c r="N418" s="27">
        <f>O354-O353</f>
        <v>-14.166666666666671</v>
      </c>
    </row>
    <row r="419" spans="1:15" x14ac:dyDescent="0.2">
      <c r="A419" s="8" t="s">
        <v>85</v>
      </c>
      <c r="B419" s="29">
        <f t="shared" ref="B419:H419" si="275">(B418/B353)*100</f>
        <v>17.796610169491526</v>
      </c>
      <c r="C419" s="29">
        <f t="shared" si="275"/>
        <v>-10.606060606060606</v>
      </c>
      <c r="D419" s="29">
        <f t="shared" si="275"/>
        <v>-4.4871794871794872</v>
      </c>
      <c r="E419" s="29">
        <f t="shared" si="275"/>
        <v>-9.4017094017094021</v>
      </c>
      <c r="F419" s="29">
        <f t="shared" si="275"/>
        <v>-16.260162601626014</v>
      </c>
      <c r="G419" s="29">
        <f t="shared" si="275"/>
        <v>-2.34375</v>
      </c>
      <c r="H419" s="29">
        <f t="shared" si="275"/>
        <v>-34.188034188034187</v>
      </c>
      <c r="I419" s="29">
        <f t="shared" ref="I419:J419" si="276">(I418/I353)*100</f>
        <v>-9.4017094017094021</v>
      </c>
      <c r="J419" s="29">
        <f t="shared" si="276"/>
        <v>-22.058823529411764</v>
      </c>
      <c r="K419" s="29">
        <f t="shared" ref="K419:L419" si="277">(K418/K353)*100</f>
        <v>-14.84375</v>
      </c>
      <c r="L419" s="29">
        <f t="shared" si="277"/>
        <v>-12.612612612612612</v>
      </c>
      <c r="M419" s="29">
        <f t="shared" ref="M419" si="278">(M418/M353)*100</f>
        <v>-16.666666666666664</v>
      </c>
      <c r="N419" s="27">
        <f>(O418/N353)*100</f>
        <v>0</v>
      </c>
    </row>
    <row r="420" spans="1:15" s="76" customFormat="1" x14ac:dyDescent="0.2">
      <c r="O420" s="75"/>
    </row>
    <row r="421" spans="1:15" x14ac:dyDescent="0.2">
      <c r="A421" s="8"/>
      <c r="B421" s="18" t="s">
        <v>23</v>
      </c>
      <c r="C421" s="4" t="s">
        <v>24</v>
      </c>
      <c r="D421" s="4" t="s">
        <v>25</v>
      </c>
      <c r="E421" s="18" t="s">
        <v>26</v>
      </c>
      <c r="F421" s="18" t="s">
        <v>27</v>
      </c>
      <c r="G421" s="18" t="s">
        <v>28</v>
      </c>
      <c r="H421" s="18" t="s">
        <v>29</v>
      </c>
      <c r="I421" s="18" t="s">
        <v>30</v>
      </c>
      <c r="J421" s="18" t="s">
        <v>31</v>
      </c>
      <c r="K421" s="18" t="s">
        <v>32</v>
      </c>
      <c r="L421" s="18" t="s">
        <v>33</v>
      </c>
      <c r="M421" s="18" t="s">
        <v>34</v>
      </c>
      <c r="N421" s="27"/>
    </row>
    <row r="422" spans="1:15" x14ac:dyDescent="0.2">
      <c r="A422" s="8" t="s">
        <v>87</v>
      </c>
      <c r="B422" s="43">
        <f>B355-M354</f>
        <v>-2</v>
      </c>
      <c r="C422" s="43">
        <f t="shared" ref="C422:H422" si="279">C355-B355</f>
        <v>36</v>
      </c>
      <c r="D422" s="43">
        <f t="shared" si="279"/>
        <v>-20</v>
      </c>
      <c r="E422" s="43">
        <f t="shared" si="279"/>
        <v>-24</v>
      </c>
      <c r="F422" s="43">
        <f t="shared" si="279"/>
        <v>-18</v>
      </c>
      <c r="G422" s="43">
        <f t="shared" si="279"/>
        <v>4</v>
      </c>
      <c r="H422" s="43">
        <f t="shared" si="279"/>
        <v>-7</v>
      </c>
      <c r="I422" s="43">
        <f t="shared" ref="I422:M422" si="280">I355-H355</f>
        <v>8</v>
      </c>
      <c r="J422" s="43">
        <f t="shared" si="280"/>
        <v>7</v>
      </c>
      <c r="K422" s="43">
        <f t="shared" si="280"/>
        <v>-14</v>
      </c>
      <c r="L422" s="43">
        <f t="shared" si="280"/>
        <v>-10</v>
      </c>
      <c r="M422" s="43">
        <f t="shared" si="280"/>
        <v>5</v>
      </c>
      <c r="N422" s="27"/>
    </row>
    <row r="423" spans="1:15" x14ac:dyDescent="0.2">
      <c r="A423" s="8" t="s">
        <v>88</v>
      </c>
      <c r="B423" s="29">
        <f>(B422/M354)*100</f>
        <v>-1.8181818181818181</v>
      </c>
      <c r="C423" s="29">
        <f t="shared" ref="C423:M423" si="281">(C422/B355)*100</f>
        <v>33.333333333333329</v>
      </c>
      <c r="D423" s="29">
        <f t="shared" si="281"/>
        <v>-13.888888888888889</v>
      </c>
      <c r="E423" s="29">
        <f t="shared" si="281"/>
        <v>-19.35483870967742</v>
      </c>
      <c r="F423" s="29">
        <f t="shared" si="281"/>
        <v>-18</v>
      </c>
      <c r="G423" s="29">
        <f t="shared" si="281"/>
        <v>4.8780487804878048</v>
      </c>
      <c r="H423" s="29">
        <f t="shared" si="281"/>
        <v>-8.1395348837209305</v>
      </c>
      <c r="I423" s="29">
        <f t="shared" si="281"/>
        <v>10.126582278481013</v>
      </c>
      <c r="J423" s="29">
        <f t="shared" si="281"/>
        <v>8.0459770114942533</v>
      </c>
      <c r="K423" s="29">
        <f t="shared" si="281"/>
        <v>-14.893617021276595</v>
      </c>
      <c r="L423" s="29">
        <f t="shared" si="281"/>
        <v>-12.5</v>
      </c>
      <c r="M423" s="29">
        <f t="shared" si="281"/>
        <v>7.1428571428571423</v>
      </c>
      <c r="N423" s="27"/>
    </row>
    <row r="424" spans="1:15" x14ac:dyDescent="0.2">
      <c r="A424" s="8"/>
      <c r="B424" s="21" t="s">
        <v>6</v>
      </c>
      <c r="C424" s="18" t="s">
        <v>7</v>
      </c>
      <c r="D424" s="18" t="s">
        <v>8</v>
      </c>
      <c r="E424" s="18" t="s">
        <v>9</v>
      </c>
      <c r="F424" s="18" t="s">
        <v>10</v>
      </c>
      <c r="G424" s="18" t="s">
        <v>11</v>
      </c>
      <c r="H424" s="18" t="s">
        <v>12</v>
      </c>
      <c r="I424" s="18" t="s">
        <v>13</v>
      </c>
      <c r="J424" s="18" t="s">
        <v>14</v>
      </c>
      <c r="K424" s="18" t="s">
        <v>15</v>
      </c>
      <c r="L424" s="18" t="s">
        <v>16</v>
      </c>
      <c r="M424" s="18" t="s">
        <v>17</v>
      </c>
      <c r="N424" s="18" t="s">
        <v>39</v>
      </c>
    </row>
    <row r="425" spans="1:15" x14ac:dyDescent="0.2">
      <c r="A425" s="8" t="s">
        <v>89</v>
      </c>
      <c r="B425" s="43">
        <f t="shared" ref="B425:G425" si="282">B355-B354</f>
        <v>-31</v>
      </c>
      <c r="C425" s="43">
        <f t="shared" si="282"/>
        <v>26</v>
      </c>
      <c r="D425" s="43">
        <f t="shared" si="282"/>
        <v>-25</v>
      </c>
      <c r="E425" s="43">
        <f t="shared" si="282"/>
        <v>-6</v>
      </c>
      <c r="F425" s="43">
        <f t="shared" si="282"/>
        <v>-21</v>
      </c>
      <c r="G425" s="43">
        <f t="shared" si="282"/>
        <v>-39</v>
      </c>
      <c r="H425" s="43">
        <f t="shared" ref="H425:I425" si="283">H355-H354</f>
        <v>2</v>
      </c>
      <c r="I425" s="43">
        <f t="shared" si="283"/>
        <v>-19</v>
      </c>
      <c r="J425" s="43">
        <f t="shared" ref="J425:K425" si="284">J355-J354</f>
        <v>-12</v>
      </c>
      <c r="K425" s="43">
        <f t="shared" si="284"/>
        <v>-29</v>
      </c>
      <c r="L425" s="43">
        <f t="shared" ref="L425:M425" si="285">L355-L354</f>
        <v>-27</v>
      </c>
      <c r="M425" s="43">
        <f t="shared" si="285"/>
        <v>-35</v>
      </c>
      <c r="N425" s="27">
        <f>O355-O354</f>
        <v>-18</v>
      </c>
    </row>
    <row r="426" spans="1:15" x14ac:dyDescent="0.2">
      <c r="A426" s="8" t="s">
        <v>90</v>
      </c>
      <c r="B426" s="29">
        <f t="shared" ref="B426:H426" si="286">(B425/B354)*100</f>
        <v>-22.302158273381295</v>
      </c>
      <c r="C426" s="29">
        <f t="shared" si="286"/>
        <v>22.033898305084744</v>
      </c>
      <c r="D426" s="29">
        <f t="shared" si="286"/>
        <v>-16.778523489932887</v>
      </c>
      <c r="E426" s="29">
        <f t="shared" si="286"/>
        <v>-5.6603773584905666</v>
      </c>
      <c r="F426" s="29">
        <f t="shared" si="286"/>
        <v>-20.388349514563107</v>
      </c>
      <c r="G426" s="29">
        <f t="shared" si="286"/>
        <v>-31.2</v>
      </c>
      <c r="H426" s="29">
        <f t="shared" si="286"/>
        <v>2.5974025974025974</v>
      </c>
      <c r="I426" s="29">
        <f t="shared" ref="I426:J426" si="287">(I425/I354)*100</f>
        <v>-17.924528301886792</v>
      </c>
      <c r="J426" s="29">
        <f t="shared" si="287"/>
        <v>-11.320754716981133</v>
      </c>
      <c r="K426" s="29">
        <f t="shared" ref="K426:L426" si="288">(K425/K354)*100</f>
        <v>-26.605504587155966</v>
      </c>
      <c r="L426" s="29">
        <f t="shared" si="288"/>
        <v>-27.835051546391753</v>
      </c>
      <c r="M426" s="29">
        <f t="shared" ref="M426" si="289">(M425/M354)*100</f>
        <v>-31.818181818181817</v>
      </c>
      <c r="N426" s="27">
        <f>(N425/O354)*100</f>
        <v>-16.059479553903348</v>
      </c>
    </row>
    <row r="427" spans="1:15" s="76" customFormat="1" x14ac:dyDescent="0.2">
      <c r="O427" s="75"/>
    </row>
    <row r="428" spans="1:15" s="3" customFormat="1" x14ac:dyDescent="0.2">
      <c r="B428" s="18" t="s">
        <v>23</v>
      </c>
      <c r="C428" s="4" t="s">
        <v>24</v>
      </c>
      <c r="D428" s="4" t="s">
        <v>25</v>
      </c>
      <c r="E428" s="18" t="s">
        <v>26</v>
      </c>
      <c r="F428" s="18" t="s">
        <v>27</v>
      </c>
      <c r="G428" s="18" t="s">
        <v>28</v>
      </c>
      <c r="H428" s="18" t="s">
        <v>29</v>
      </c>
      <c r="I428" s="18" t="s">
        <v>30</v>
      </c>
      <c r="J428" s="18" t="s">
        <v>31</v>
      </c>
      <c r="K428" s="18" t="s">
        <v>32</v>
      </c>
      <c r="L428" s="18" t="s">
        <v>33</v>
      </c>
      <c r="M428" s="18" t="s">
        <v>34</v>
      </c>
      <c r="O428" s="42"/>
    </row>
    <row r="429" spans="1:15" x14ac:dyDescent="0.2">
      <c r="A429" s="8" t="s">
        <v>91</v>
      </c>
      <c r="B429" s="43">
        <f>B356-M355</f>
        <v>23</v>
      </c>
      <c r="C429" s="43">
        <f t="shared" ref="C429:M429" si="290">C356-B356</f>
        <v>14</v>
      </c>
      <c r="D429" s="43">
        <f t="shared" si="290"/>
        <v>-3</v>
      </c>
      <c r="E429" s="43">
        <f t="shared" si="290"/>
        <v>-17</v>
      </c>
      <c r="F429" s="43">
        <f t="shared" si="290"/>
        <v>-1</v>
      </c>
      <c r="G429" s="43">
        <f t="shared" si="290"/>
        <v>-4</v>
      </c>
      <c r="H429" s="43">
        <f t="shared" si="290"/>
        <v>-17</v>
      </c>
      <c r="I429" s="43">
        <f t="shared" si="290"/>
        <v>11</v>
      </c>
      <c r="J429" s="43">
        <f t="shared" si="290"/>
        <v>25</v>
      </c>
      <c r="K429" s="43">
        <f t="shared" si="290"/>
        <v>-22</v>
      </c>
      <c r="L429" s="43">
        <f t="shared" si="290"/>
        <v>8</v>
      </c>
      <c r="M429" s="43">
        <f t="shared" si="290"/>
        <v>-5</v>
      </c>
      <c r="N429" s="27"/>
    </row>
    <row r="430" spans="1:15" x14ac:dyDescent="0.2">
      <c r="A430" s="8" t="s">
        <v>92</v>
      </c>
      <c r="B430" s="29">
        <f>(B429/M355)*100</f>
        <v>30.666666666666664</v>
      </c>
      <c r="C430" s="29">
        <f t="shared" ref="C430:M430" si="291">(C429/B356)*100</f>
        <v>14.285714285714285</v>
      </c>
      <c r="D430" s="29">
        <f t="shared" si="291"/>
        <v>-2.6785714285714284</v>
      </c>
      <c r="E430" s="29">
        <f t="shared" si="291"/>
        <v>-15.596330275229359</v>
      </c>
      <c r="F430" s="29">
        <f t="shared" si="291"/>
        <v>-1.0869565217391304</v>
      </c>
      <c r="G430" s="29">
        <f t="shared" si="291"/>
        <v>-4.395604395604396</v>
      </c>
      <c r="H430" s="29">
        <f t="shared" si="291"/>
        <v>-19.540229885057471</v>
      </c>
      <c r="I430" s="29">
        <f t="shared" si="291"/>
        <v>15.714285714285714</v>
      </c>
      <c r="J430" s="29">
        <f t="shared" si="291"/>
        <v>30.864197530864196</v>
      </c>
      <c r="K430" s="29">
        <f t="shared" si="291"/>
        <v>-20.754716981132077</v>
      </c>
      <c r="L430" s="29">
        <f t="shared" si="291"/>
        <v>9.5238095238095237</v>
      </c>
      <c r="M430" s="29">
        <f t="shared" si="291"/>
        <v>-5.4347826086956523</v>
      </c>
      <c r="N430" s="27"/>
    </row>
    <row r="431" spans="1:15" x14ac:dyDescent="0.2">
      <c r="A431" s="8"/>
      <c r="B431" s="21" t="s">
        <v>6</v>
      </c>
      <c r="C431" s="18" t="s">
        <v>7</v>
      </c>
      <c r="D431" s="18" t="s">
        <v>8</v>
      </c>
      <c r="E431" s="18" t="s">
        <v>9</v>
      </c>
      <c r="F431" s="18" t="s">
        <v>10</v>
      </c>
      <c r="G431" s="18" t="s">
        <v>11</v>
      </c>
      <c r="H431" s="18" t="s">
        <v>12</v>
      </c>
      <c r="I431" s="18" t="s">
        <v>13</v>
      </c>
      <c r="J431" s="18" t="s">
        <v>14</v>
      </c>
      <c r="K431" s="18" t="s">
        <v>15</v>
      </c>
      <c r="L431" s="18" t="s">
        <v>16</v>
      </c>
      <c r="M431" s="18" t="s">
        <v>17</v>
      </c>
      <c r="N431" s="18" t="s">
        <v>39</v>
      </c>
    </row>
    <row r="432" spans="1:15" x14ac:dyDescent="0.2">
      <c r="A432" s="8" t="s">
        <v>93</v>
      </c>
      <c r="B432" s="43">
        <f t="shared" ref="B432:G432" si="292">B356-B355</f>
        <v>-10</v>
      </c>
      <c r="C432" s="43">
        <f t="shared" si="292"/>
        <v>-32</v>
      </c>
      <c r="D432" s="43">
        <f t="shared" si="292"/>
        <v>-15</v>
      </c>
      <c r="E432" s="43">
        <f t="shared" si="292"/>
        <v>-8</v>
      </c>
      <c r="F432" s="43">
        <f t="shared" si="292"/>
        <v>9</v>
      </c>
      <c r="G432" s="43">
        <f t="shared" si="292"/>
        <v>1</v>
      </c>
      <c r="H432" s="43">
        <f t="shared" ref="H432:I432" si="293">H356-H355</f>
        <v>-9</v>
      </c>
      <c r="I432" s="43">
        <f t="shared" si="293"/>
        <v>-6</v>
      </c>
      <c r="J432" s="43">
        <f t="shared" ref="J432:K432" si="294">J356-J355</f>
        <v>12</v>
      </c>
      <c r="K432" s="43">
        <f t="shared" si="294"/>
        <v>4</v>
      </c>
      <c r="L432" s="43">
        <f t="shared" ref="L432:M432" si="295">L356-L355</f>
        <v>22</v>
      </c>
      <c r="M432" s="43">
        <f t="shared" si="295"/>
        <v>12</v>
      </c>
      <c r="N432" s="7">
        <f>O356-O355</f>
        <v>-1.6666666666666572</v>
      </c>
    </row>
    <row r="433" spans="1:16" x14ac:dyDescent="0.2">
      <c r="A433" s="8" t="s">
        <v>94</v>
      </c>
      <c r="B433" s="29">
        <f t="shared" ref="B433:H433" si="296">(B432/B355)*100</f>
        <v>-9.2592592592592595</v>
      </c>
      <c r="C433" s="29">
        <f t="shared" si="296"/>
        <v>-22.222222222222221</v>
      </c>
      <c r="D433" s="29">
        <f t="shared" si="296"/>
        <v>-12.096774193548388</v>
      </c>
      <c r="E433" s="29">
        <f t="shared" si="296"/>
        <v>-8</v>
      </c>
      <c r="F433" s="29">
        <f t="shared" si="296"/>
        <v>10.975609756097562</v>
      </c>
      <c r="G433" s="29">
        <f t="shared" si="296"/>
        <v>1.1627906976744187</v>
      </c>
      <c r="H433" s="29">
        <f t="shared" si="296"/>
        <v>-11.39240506329114</v>
      </c>
      <c r="I433" s="29">
        <f t="shared" ref="I433:J433" si="297">(I432/I355)*100</f>
        <v>-6.8965517241379306</v>
      </c>
      <c r="J433" s="29">
        <f t="shared" si="297"/>
        <v>12.76595744680851</v>
      </c>
      <c r="K433" s="29">
        <f t="shared" ref="K433:L433" si="298">(K432/K355)*100</f>
        <v>5</v>
      </c>
      <c r="L433" s="29">
        <f t="shared" si="298"/>
        <v>31.428571428571427</v>
      </c>
      <c r="M433" s="29">
        <f t="shared" ref="M433" si="299">(M432/M355)*100</f>
        <v>16</v>
      </c>
      <c r="N433" s="27">
        <f>(N432/O355)*100</f>
        <v>-1.7714791851195648</v>
      </c>
    </row>
    <row r="434" spans="1:16" s="76" customFormat="1" x14ac:dyDescent="0.2">
      <c r="O434" s="75"/>
    </row>
    <row r="435" spans="1:16" s="3" customFormat="1" x14ac:dyDescent="0.2">
      <c r="B435" s="18" t="s">
        <v>23</v>
      </c>
      <c r="C435" s="4" t="s">
        <v>24</v>
      </c>
      <c r="D435" s="4" t="s">
        <v>25</v>
      </c>
      <c r="E435" s="18" t="s">
        <v>26</v>
      </c>
      <c r="F435" s="18" t="s">
        <v>27</v>
      </c>
      <c r="G435" s="18" t="s">
        <v>28</v>
      </c>
      <c r="H435" s="18" t="s">
        <v>29</v>
      </c>
      <c r="I435" s="18" t="s">
        <v>30</v>
      </c>
      <c r="J435" s="18" t="s">
        <v>31</v>
      </c>
      <c r="K435" s="18" t="s">
        <v>32</v>
      </c>
      <c r="L435" s="18" t="s">
        <v>33</v>
      </c>
      <c r="M435" s="18" t="s">
        <v>34</v>
      </c>
      <c r="O435" s="42"/>
    </row>
    <row r="436" spans="1:16" x14ac:dyDescent="0.2">
      <c r="A436" s="8" t="s">
        <v>96</v>
      </c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27"/>
    </row>
    <row r="437" spans="1:16" x14ac:dyDescent="0.2">
      <c r="A437" s="8" t="s">
        <v>97</v>
      </c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7"/>
    </row>
    <row r="438" spans="1:16" x14ac:dyDescent="0.2">
      <c r="A438" s="8"/>
      <c r="B438" s="21" t="s">
        <v>6</v>
      </c>
      <c r="C438" s="18" t="s">
        <v>7</v>
      </c>
      <c r="D438" s="18" t="s">
        <v>8</v>
      </c>
      <c r="E438" s="18" t="s">
        <v>9</v>
      </c>
      <c r="F438" s="18" t="s">
        <v>10</v>
      </c>
      <c r="G438" s="18" t="s">
        <v>11</v>
      </c>
      <c r="H438" s="18" t="s">
        <v>12</v>
      </c>
      <c r="I438" s="18" t="s">
        <v>13</v>
      </c>
      <c r="J438" s="18" t="s">
        <v>14</v>
      </c>
      <c r="K438" s="18" t="s">
        <v>15</v>
      </c>
      <c r="L438" s="18" t="s">
        <v>16</v>
      </c>
      <c r="M438" s="18" t="s">
        <v>17</v>
      </c>
      <c r="N438" s="18" t="s">
        <v>39</v>
      </c>
    </row>
    <row r="439" spans="1:16" x14ac:dyDescent="0.2">
      <c r="A439" s="8" t="s">
        <v>98</v>
      </c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7" t="e">
        <f>N357-N356</f>
        <v>#DIV/0!</v>
      </c>
    </row>
    <row r="440" spans="1:16" x14ac:dyDescent="0.2">
      <c r="A440" s="8" t="s">
        <v>99</v>
      </c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7" t="e">
        <f>(N439/N356)*100</f>
        <v>#DIV/0!</v>
      </c>
    </row>
    <row r="441" spans="1:16" s="3" customFormat="1" x14ac:dyDescent="0.2">
      <c r="A441" s="46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30"/>
      <c r="N441" s="30"/>
      <c r="O441" s="47"/>
      <c r="P441" s="12"/>
    </row>
    <row r="442" spans="1:16" s="3" customFormat="1" x14ac:dyDescent="0.2">
      <c r="A442" s="46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30"/>
      <c r="N442" s="30"/>
      <c r="O442" s="47"/>
      <c r="P442" s="12"/>
    </row>
    <row r="443" spans="1:16" s="3" customFormat="1" x14ac:dyDescent="0.2">
      <c r="A443" s="35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30"/>
      <c r="O443" s="47"/>
      <c r="P443" s="12"/>
    </row>
    <row r="444" spans="1:16" s="3" customFormat="1" x14ac:dyDescent="0.2">
      <c r="A444" s="34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47"/>
      <c r="P444" s="12"/>
    </row>
    <row r="445" spans="1:16" s="3" customFormat="1" x14ac:dyDescent="0.2">
      <c r="A445" s="35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30"/>
      <c r="O445" s="47"/>
      <c r="P445" s="12"/>
    </row>
    <row r="446" spans="1:16" s="3" customFormat="1" x14ac:dyDescent="0.2">
      <c r="A446" s="35"/>
      <c r="B446" s="12"/>
      <c r="C446" s="12"/>
      <c r="D446" s="12"/>
      <c r="E446" s="48"/>
      <c r="F446" s="48"/>
      <c r="G446" s="48"/>
      <c r="H446" s="48"/>
      <c r="I446" s="48"/>
      <c r="J446" s="48"/>
      <c r="K446" s="48"/>
      <c r="L446" s="48"/>
      <c r="M446" s="48"/>
      <c r="N446" s="30"/>
      <c r="O446" s="47"/>
      <c r="P446" s="12"/>
    </row>
    <row r="447" spans="1:16" s="3" customFormat="1" x14ac:dyDescent="0.2">
      <c r="A447" s="50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30"/>
      <c r="O447" s="47"/>
      <c r="P447" s="12"/>
    </row>
    <row r="448" spans="1:16" s="3" customFormat="1" x14ac:dyDescent="0.2">
      <c r="A448" s="46"/>
      <c r="B448" s="21"/>
      <c r="C448" s="4"/>
      <c r="D448" s="4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42"/>
      <c r="P448" s="12"/>
    </row>
    <row r="449" spans="1:16" s="3" customFormat="1" x14ac:dyDescent="0.2">
      <c r="A449" s="46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30"/>
      <c r="N449" s="30"/>
      <c r="O449" s="42"/>
      <c r="P449" s="12"/>
    </row>
    <row r="450" spans="1:16" s="3" customFormat="1" x14ac:dyDescent="0.2">
      <c r="A450" s="46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30"/>
      <c r="N450" s="30"/>
      <c r="O450" s="42"/>
      <c r="P450" s="12"/>
    </row>
    <row r="451" spans="1:16" s="3" customFormat="1" x14ac:dyDescent="0.2">
      <c r="A451" s="46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42"/>
      <c r="P451" s="12"/>
    </row>
    <row r="452" spans="1:16" s="3" customFormat="1" x14ac:dyDescent="0.2">
      <c r="A452" s="46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30"/>
      <c r="N452" s="30"/>
      <c r="O452" s="42"/>
      <c r="P452" s="12"/>
    </row>
    <row r="453" spans="1:16" s="3" customFormat="1" x14ac:dyDescent="0.2">
      <c r="A453" s="46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30"/>
      <c r="N453" s="30"/>
      <c r="O453" s="42"/>
      <c r="P453" s="12"/>
    </row>
    <row r="454" spans="1:16" s="3" customFormat="1" x14ac:dyDescent="0.2">
      <c r="A454" s="50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30"/>
      <c r="O454" s="47"/>
      <c r="P454" s="12"/>
    </row>
    <row r="455" spans="1:16" s="3" customFormat="1" x14ac:dyDescent="0.2">
      <c r="A455" s="23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30"/>
      <c r="O455" s="42"/>
      <c r="P455" s="12"/>
    </row>
    <row r="456" spans="1:16" s="3" customFormat="1" x14ac:dyDescent="0.2">
      <c r="A456" s="25"/>
      <c r="B456" s="26"/>
      <c r="C456" s="26"/>
      <c r="D456" s="26"/>
      <c r="E456" s="26"/>
      <c r="F456" s="26"/>
      <c r="H456" s="34"/>
      <c r="I456" s="34"/>
      <c r="J456" s="34"/>
      <c r="K456" s="26"/>
      <c r="L456" s="26"/>
      <c r="M456" s="26"/>
      <c r="N456" s="30"/>
      <c r="O456" s="42"/>
      <c r="P456" s="12"/>
    </row>
    <row r="457" spans="1:16" s="3" customFormat="1" x14ac:dyDescent="0.2">
      <c r="A457" s="46"/>
      <c r="B457" s="26"/>
      <c r="C457" s="26"/>
      <c r="D457" s="26"/>
      <c r="E457" s="26"/>
      <c r="F457" s="26"/>
      <c r="G457" s="35"/>
      <c r="H457" s="12"/>
      <c r="I457" s="36"/>
      <c r="J457" s="12"/>
      <c r="K457" s="26"/>
      <c r="L457" s="26"/>
      <c r="M457" s="26"/>
      <c r="N457" s="30"/>
      <c r="O457" s="42"/>
      <c r="P457" s="12"/>
    </row>
    <row r="458" spans="1:16" s="3" customFormat="1" x14ac:dyDescent="0.2">
      <c r="A458" s="46"/>
      <c r="B458" s="28"/>
      <c r="C458" s="28"/>
      <c r="D458" s="28"/>
      <c r="E458" s="28"/>
      <c r="F458" s="28"/>
      <c r="G458" s="35"/>
      <c r="H458" s="12"/>
      <c r="I458" s="36"/>
      <c r="J458" s="12"/>
      <c r="K458" s="28"/>
      <c r="L458" s="28"/>
      <c r="M458" s="28"/>
      <c r="N458" s="30"/>
      <c r="O458" s="42"/>
      <c r="P458" s="12"/>
    </row>
    <row r="459" spans="1:16" s="3" customFormat="1" x14ac:dyDescent="0.2">
      <c r="A459" s="46"/>
      <c r="B459" s="28"/>
      <c r="C459" s="28"/>
      <c r="D459" s="28"/>
      <c r="E459" s="28"/>
      <c r="F459" s="28"/>
      <c r="G459" s="35"/>
      <c r="H459" s="12"/>
      <c r="I459" s="36"/>
      <c r="J459" s="12"/>
      <c r="K459" s="28"/>
      <c r="L459" s="28"/>
      <c r="M459" s="28"/>
      <c r="N459" s="30"/>
      <c r="O459" s="42"/>
      <c r="P459" s="12"/>
    </row>
    <row r="460" spans="1:16" s="3" customFormat="1" x14ac:dyDescent="0.2">
      <c r="A460" s="46"/>
      <c r="B460" s="29"/>
      <c r="C460" s="4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42"/>
      <c r="P460" s="12"/>
    </row>
    <row r="461" spans="1:16" s="3" customFormat="1" x14ac:dyDescent="0.2">
      <c r="A461" s="46"/>
      <c r="B461" s="29"/>
      <c r="C461" s="4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42"/>
      <c r="P461" s="12"/>
    </row>
    <row r="462" spans="1:16" s="3" customFormat="1" x14ac:dyDescent="0.2">
      <c r="A462" s="46"/>
      <c r="B462" s="21"/>
      <c r="C462" s="4"/>
      <c r="D462" s="4"/>
      <c r="E462" s="21"/>
      <c r="F462" s="21"/>
      <c r="G462" s="21"/>
      <c r="H462" s="34"/>
      <c r="I462" s="34"/>
      <c r="J462" s="34"/>
      <c r="K462" s="21"/>
      <c r="L462" s="21"/>
      <c r="M462" s="21"/>
      <c r="N462" s="21"/>
      <c r="O462" s="51"/>
    </row>
    <row r="463" spans="1:16" s="3" customFormat="1" x14ac:dyDescent="0.2">
      <c r="A463" s="46"/>
      <c r="B463" s="29"/>
      <c r="C463" s="29"/>
      <c r="D463" s="29"/>
      <c r="E463" s="29"/>
      <c r="F463" s="29"/>
      <c r="G463" s="35"/>
      <c r="H463" s="31"/>
      <c r="I463" s="31"/>
      <c r="J463" s="31"/>
      <c r="K463" s="29"/>
      <c r="L463" s="29"/>
      <c r="M463" s="29"/>
      <c r="N463" s="52"/>
      <c r="O463" s="53"/>
    </row>
    <row r="464" spans="1:16" s="3" customFormat="1" x14ac:dyDescent="0.2">
      <c r="A464" s="46"/>
      <c r="B464" s="29"/>
      <c r="C464" s="29"/>
      <c r="D464" s="29"/>
      <c r="E464" s="29"/>
      <c r="F464" s="29"/>
      <c r="G464" s="35"/>
      <c r="H464" s="31"/>
      <c r="I464" s="31"/>
      <c r="J464" s="31"/>
      <c r="K464" s="29"/>
      <c r="L464" s="29"/>
      <c r="M464" s="29"/>
      <c r="N464" s="30"/>
      <c r="O464" s="54"/>
    </row>
    <row r="465" spans="1:15" s="3" customFormat="1" x14ac:dyDescent="0.2">
      <c r="A465" s="46"/>
      <c r="B465" s="29"/>
      <c r="C465" s="29"/>
      <c r="D465" s="29"/>
      <c r="E465" s="29"/>
      <c r="F465" s="29"/>
      <c r="G465" s="35"/>
      <c r="H465" s="31"/>
      <c r="I465" s="31"/>
      <c r="J465" s="31"/>
      <c r="K465" s="29"/>
      <c r="L465" s="29"/>
      <c r="M465" s="29"/>
      <c r="N465" s="30"/>
      <c r="O465" s="54"/>
    </row>
    <row r="466" spans="1:15" s="3" customFormat="1" x14ac:dyDescent="0.2">
      <c r="A466" s="46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30"/>
      <c r="O466" s="54"/>
    </row>
    <row r="467" spans="1:15" s="3" customFormat="1" x14ac:dyDescent="0.2">
      <c r="A467" s="46"/>
      <c r="B467" s="29"/>
      <c r="C467" s="29"/>
      <c r="D467" s="4"/>
      <c r="E467" s="30"/>
      <c r="F467" s="30"/>
      <c r="G467" s="30"/>
      <c r="H467" s="34"/>
      <c r="I467" s="34"/>
      <c r="J467" s="34"/>
      <c r="K467" s="30"/>
      <c r="L467" s="30"/>
      <c r="M467" s="30"/>
      <c r="N467" s="30"/>
      <c r="O467" s="42"/>
    </row>
    <row r="468" spans="1:15" s="3" customFormat="1" x14ac:dyDescent="0.2">
      <c r="A468" s="46"/>
      <c r="B468" s="29"/>
      <c r="C468" s="29"/>
      <c r="D468" s="30"/>
      <c r="E468" s="30"/>
      <c r="F468" s="30"/>
      <c r="G468" s="35"/>
      <c r="H468" s="37"/>
      <c r="I468" s="37"/>
      <c r="J468" s="37"/>
      <c r="K468" s="30"/>
      <c r="L468" s="30"/>
      <c r="M468" s="30"/>
      <c r="N468" s="30"/>
      <c r="O468" s="42"/>
    </row>
    <row r="469" spans="1:15" s="3" customFormat="1" x14ac:dyDescent="0.2">
      <c r="A469" s="46"/>
      <c r="B469" s="29"/>
      <c r="C469" s="29"/>
      <c r="D469" s="30"/>
      <c r="E469" s="30"/>
      <c r="F469" s="30"/>
      <c r="G469" s="35"/>
      <c r="H469" s="37"/>
      <c r="I469" s="37"/>
      <c r="J469" s="37"/>
      <c r="K469" s="30"/>
      <c r="L469" s="30"/>
      <c r="M469" s="30"/>
      <c r="N469" s="30"/>
      <c r="O469" s="42"/>
    </row>
    <row r="470" spans="1:15" s="3" customFormat="1" x14ac:dyDescent="0.2">
      <c r="A470" s="46"/>
      <c r="B470" s="29"/>
      <c r="C470" s="29"/>
      <c r="D470" s="30"/>
      <c r="E470" s="30"/>
      <c r="F470" s="30"/>
      <c r="G470" s="35"/>
      <c r="H470" s="37"/>
      <c r="I470" s="37"/>
      <c r="J470" s="37"/>
      <c r="K470" s="30"/>
      <c r="L470" s="30"/>
      <c r="M470" s="30"/>
      <c r="N470" s="30"/>
      <c r="O470" s="42"/>
    </row>
    <row r="471" spans="1:15" s="3" customFormat="1" x14ac:dyDescent="0.2">
      <c r="A471" s="50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30"/>
      <c r="O471" s="42"/>
    </row>
    <row r="472" spans="1:15" s="3" customFormat="1" x14ac:dyDescent="0.2">
      <c r="A472" s="50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30"/>
      <c r="O472" s="42"/>
    </row>
    <row r="473" spans="1:15" s="3" customFormat="1" x14ac:dyDescent="0.2">
      <c r="A473" s="50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30"/>
      <c r="O473" s="42"/>
    </row>
    <row r="474" spans="1:15" s="3" customFormat="1" x14ac:dyDescent="0.2">
      <c r="A474" s="50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30"/>
      <c r="O474" s="42"/>
    </row>
    <row r="475" spans="1:15" s="3" customFormat="1" x14ac:dyDescent="0.2">
      <c r="A475" s="50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30"/>
      <c r="O475" s="42"/>
    </row>
    <row r="476" spans="1:15" s="3" customFormat="1" x14ac:dyDescent="0.2">
      <c r="A476" s="50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30"/>
      <c r="O476" s="42"/>
    </row>
    <row r="477" spans="1:15" s="3" customFormat="1" x14ac:dyDescent="0.2">
      <c r="A477" s="50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30"/>
      <c r="O477" s="42"/>
    </row>
    <row r="478" spans="1:15" s="3" customFormat="1" x14ac:dyDescent="0.2">
      <c r="A478" s="50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30"/>
      <c r="O478" s="42"/>
    </row>
    <row r="479" spans="1:15" s="3" customFormat="1" x14ac:dyDescent="0.2">
      <c r="A479" s="50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30"/>
      <c r="O479" s="42"/>
    </row>
    <row r="480" spans="1:15" s="3" customFormat="1" x14ac:dyDescent="0.2">
      <c r="A480" s="50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30"/>
      <c r="O480" s="42"/>
    </row>
    <row r="481" spans="1:15" s="3" customFormat="1" x14ac:dyDescent="0.2">
      <c r="A481" s="50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30"/>
      <c r="O481" s="42"/>
    </row>
    <row r="482" spans="1:15" s="3" customFormat="1" x14ac:dyDescent="0.2">
      <c r="A482" s="50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30"/>
      <c r="O482" s="42"/>
    </row>
    <row r="483" spans="1:15" s="3" customFormat="1" x14ac:dyDescent="0.2">
      <c r="A483" s="50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30"/>
      <c r="O483" s="42"/>
    </row>
    <row r="484" spans="1:15" s="3" customFormat="1" x14ac:dyDescent="0.2">
      <c r="A484" s="50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30"/>
      <c r="O484" s="42"/>
    </row>
    <row r="485" spans="1:15" s="3" customFormat="1" x14ac:dyDescent="0.2">
      <c r="A485" s="50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30"/>
      <c r="O485" s="42"/>
    </row>
    <row r="486" spans="1:15" s="3" customFormat="1" x14ac:dyDescent="0.2">
      <c r="A486" s="50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30"/>
      <c r="O486" s="42"/>
    </row>
    <row r="487" spans="1:15" s="3" customFormat="1" x14ac:dyDescent="0.2">
      <c r="A487" s="50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30"/>
      <c r="O487" s="42"/>
    </row>
    <row r="488" spans="1:15" s="3" customFormat="1" x14ac:dyDescent="0.2">
      <c r="A488" s="50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30"/>
      <c r="O488" s="42"/>
    </row>
    <row r="489" spans="1:15" s="3" customFormat="1" x14ac:dyDescent="0.2">
      <c r="A489" s="50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30"/>
      <c r="O489" s="42"/>
    </row>
    <row r="490" spans="1:15" s="3" customFormat="1" x14ac:dyDescent="0.2">
      <c r="A490" s="50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30"/>
      <c r="O490" s="42"/>
    </row>
    <row r="491" spans="1:15" s="3" customFormat="1" x14ac:dyDescent="0.2">
      <c r="A491" s="50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30"/>
      <c r="O491" s="42"/>
    </row>
    <row r="492" spans="1:15" s="3" customFormat="1" x14ac:dyDescent="0.2">
      <c r="A492" s="50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30"/>
      <c r="O492" s="42"/>
    </row>
    <row r="493" spans="1:15" s="3" customFormat="1" x14ac:dyDescent="0.2">
      <c r="A493" s="50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30"/>
      <c r="O493" s="42"/>
    </row>
    <row r="494" spans="1:15" s="3" customFormat="1" x14ac:dyDescent="0.2">
      <c r="A494" s="50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30"/>
      <c r="O494" s="42"/>
    </row>
    <row r="495" spans="1:15" s="3" customFormat="1" x14ac:dyDescent="0.2">
      <c r="A495" s="50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30"/>
      <c r="O495" s="42"/>
    </row>
    <row r="496" spans="1:15" s="3" customFormat="1" x14ac:dyDescent="0.2">
      <c r="A496" s="50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30"/>
      <c r="O496" s="42"/>
    </row>
    <row r="497" spans="1:15" s="3" customFormat="1" x14ac:dyDescent="0.2">
      <c r="A497" s="50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30"/>
      <c r="O497" s="42"/>
    </row>
    <row r="498" spans="1:15" s="3" customFormat="1" x14ac:dyDescent="0.2">
      <c r="A498" s="50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30"/>
      <c r="O498" s="42"/>
    </row>
    <row r="499" spans="1:15" s="3" customFormat="1" x14ac:dyDescent="0.2">
      <c r="A499" s="50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30"/>
      <c r="O499" s="42"/>
    </row>
    <row r="500" spans="1:15" s="3" customFormat="1" x14ac:dyDescent="0.2">
      <c r="A500" s="50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30"/>
      <c r="O500" s="42"/>
    </row>
    <row r="501" spans="1:15" s="3" customFormat="1" x14ac:dyDescent="0.2">
      <c r="A501" s="50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30"/>
      <c r="O501" s="42"/>
    </row>
    <row r="502" spans="1:15" s="3" customFormat="1" x14ac:dyDescent="0.2">
      <c r="A502" s="50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30"/>
      <c r="O502" s="42"/>
    </row>
    <row r="503" spans="1:15" s="3" customFormat="1" x14ac:dyDescent="0.2">
      <c r="A503" s="50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30"/>
      <c r="O503" s="42"/>
    </row>
    <row r="504" spans="1:15" s="3" customFormat="1" x14ac:dyDescent="0.2">
      <c r="A504" s="50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30"/>
      <c r="O504" s="42"/>
    </row>
    <row r="505" spans="1:15" s="3" customFormat="1" x14ac:dyDescent="0.2">
      <c r="A505" s="50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30"/>
      <c r="O505" s="42"/>
    </row>
    <row r="506" spans="1:15" s="3" customFormat="1" x14ac:dyDescent="0.2">
      <c r="A506" s="50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30"/>
      <c r="O506" s="42"/>
    </row>
    <row r="507" spans="1:15" s="3" customFormat="1" x14ac:dyDescent="0.2">
      <c r="A507" s="50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30"/>
      <c r="O507" s="42"/>
    </row>
    <row r="508" spans="1:15" s="3" customFormat="1" x14ac:dyDescent="0.2">
      <c r="A508" s="50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30"/>
      <c r="O508" s="42"/>
    </row>
    <row r="509" spans="1:15" s="3" customFormat="1" x14ac:dyDescent="0.2">
      <c r="A509" s="50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30"/>
      <c r="O509" s="42"/>
    </row>
    <row r="510" spans="1:15" s="3" customFormat="1" x14ac:dyDescent="0.2">
      <c r="A510" s="50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30"/>
      <c r="O510" s="42"/>
    </row>
    <row r="511" spans="1:15" s="3" customFormat="1" x14ac:dyDescent="0.2">
      <c r="A511" s="50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30"/>
      <c r="O511" s="42"/>
    </row>
    <row r="512" spans="1:15" s="3" customFormat="1" x14ac:dyDescent="0.2">
      <c r="A512" s="50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30"/>
      <c r="O512" s="42"/>
    </row>
    <row r="513" spans="1:15" s="3" customFormat="1" x14ac:dyDescent="0.2">
      <c r="A513" s="50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30"/>
      <c r="O513" s="42"/>
    </row>
    <row r="514" spans="1:15" s="3" customFormat="1" x14ac:dyDescent="0.2">
      <c r="A514" s="50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30"/>
      <c r="O514" s="42"/>
    </row>
    <row r="515" spans="1:15" s="3" customFormat="1" x14ac:dyDescent="0.2">
      <c r="A515" s="50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30"/>
      <c r="O515" s="42"/>
    </row>
    <row r="516" spans="1:15" s="3" customFormat="1" x14ac:dyDescent="0.2">
      <c r="A516" s="50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30"/>
      <c r="O516" s="42"/>
    </row>
    <row r="517" spans="1:15" s="3" customFormat="1" x14ac:dyDescent="0.2">
      <c r="A517" s="50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30"/>
      <c r="O517" s="42"/>
    </row>
    <row r="518" spans="1:15" s="3" customFormat="1" x14ac:dyDescent="0.2">
      <c r="A518" s="50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30"/>
      <c r="O518" s="42"/>
    </row>
    <row r="519" spans="1:15" s="3" customFormat="1" x14ac:dyDescent="0.2">
      <c r="A519" s="50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30"/>
      <c r="O519" s="42"/>
    </row>
    <row r="520" spans="1:15" s="3" customFormat="1" x14ac:dyDescent="0.2">
      <c r="A520" s="50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30"/>
      <c r="O520" s="42"/>
    </row>
    <row r="521" spans="1:15" s="3" customFormat="1" x14ac:dyDescent="0.2">
      <c r="A521" s="50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30"/>
      <c r="O521" s="42"/>
    </row>
    <row r="522" spans="1:15" s="3" customFormat="1" x14ac:dyDescent="0.2">
      <c r="A522" s="50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30"/>
      <c r="O522" s="42"/>
    </row>
    <row r="523" spans="1:15" s="3" customFormat="1" x14ac:dyDescent="0.2">
      <c r="A523" s="50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30"/>
      <c r="O523" s="42"/>
    </row>
    <row r="524" spans="1:15" s="3" customFormat="1" x14ac:dyDescent="0.2">
      <c r="A524" s="50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30"/>
      <c r="O524" s="42"/>
    </row>
    <row r="525" spans="1:15" s="3" customFormat="1" x14ac:dyDescent="0.2">
      <c r="A525" s="50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30"/>
      <c r="O525" s="42"/>
    </row>
    <row r="526" spans="1:15" s="3" customFormat="1" x14ac:dyDescent="0.2">
      <c r="A526" s="50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30"/>
      <c r="O526" s="42"/>
    </row>
    <row r="527" spans="1:15" s="3" customFormat="1" x14ac:dyDescent="0.2">
      <c r="A527" s="50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30"/>
      <c r="O527" s="42"/>
    </row>
    <row r="528" spans="1:15" s="3" customFormat="1" x14ac:dyDescent="0.2">
      <c r="A528" s="50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30"/>
      <c r="O528" s="42"/>
    </row>
    <row r="529" spans="1:15" s="3" customFormat="1" x14ac:dyDescent="0.2">
      <c r="A529" s="50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30"/>
      <c r="O529" s="42"/>
    </row>
    <row r="530" spans="1:15" s="3" customFormat="1" x14ac:dyDescent="0.2">
      <c r="A530" s="50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30"/>
      <c r="O530" s="42"/>
    </row>
    <row r="531" spans="1:15" s="3" customFormat="1" x14ac:dyDescent="0.2">
      <c r="A531" s="50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30"/>
      <c r="O531" s="42"/>
    </row>
    <row r="532" spans="1:15" s="3" customFormat="1" x14ac:dyDescent="0.2">
      <c r="A532" s="50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30"/>
      <c r="O532" s="42"/>
    </row>
    <row r="533" spans="1:15" s="3" customFormat="1" x14ac:dyDescent="0.2">
      <c r="A533" s="50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30"/>
      <c r="O533" s="42"/>
    </row>
    <row r="534" spans="1:15" s="3" customFormat="1" x14ac:dyDescent="0.2">
      <c r="A534" s="50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30"/>
      <c r="O534" s="42"/>
    </row>
    <row r="535" spans="1:15" s="3" customFormat="1" x14ac:dyDescent="0.2">
      <c r="A535" s="50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30"/>
      <c r="O535" s="42"/>
    </row>
    <row r="536" spans="1:15" s="3" customFormat="1" x14ac:dyDescent="0.2">
      <c r="A536" s="50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30"/>
      <c r="O536" s="42"/>
    </row>
    <row r="537" spans="1:15" s="3" customFormat="1" x14ac:dyDescent="0.2">
      <c r="A537" s="50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30"/>
      <c r="O537" s="42"/>
    </row>
    <row r="538" spans="1:15" s="3" customFormat="1" x14ac:dyDescent="0.2">
      <c r="A538" s="50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30"/>
      <c r="O538" s="42"/>
    </row>
    <row r="539" spans="1:15" s="3" customFormat="1" x14ac:dyDescent="0.2">
      <c r="A539" s="50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30"/>
      <c r="O539" s="42"/>
    </row>
    <row r="540" spans="1:15" s="3" customFormat="1" x14ac:dyDescent="0.2">
      <c r="A540" s="50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30"/>
      <c r="O540" s="42"/>
    </row>
    <row r="541" spans="1:15" s="3" customFormat="1" x14ac:dyDescent="0.2">
      <c r="A541" s="50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30"/>
      <c r="O541" s="42"/>
    </row>
    <row r="542" spans="1:15" s="3" customFormat="1" x14ac:dyDescent="0.2">
      <c r="A542" s="50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30"/>
      <c r="O542" s="42"/>
    </row>
    <row r="543" spans="1:15" s="3" customFormat="1" x14ac:dyDescent="0.2">
      <c r="A543" s="50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30"/>
      <c r="O543" s="42"/>
    </row>
    <row r="544" spans="1:15" s="3" customFormat="1" x14ac:dyDescent="0.2">
      <c r="A544" s="50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30"/>
      <c r="O544" s="42"/>
    </row>
    <row r="545" spans="1:15" s="3" customFormat="1" x14ac:dyDescent="0.2">
      <c r="A545" s="50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30"/>
      <c r="O545" s="42"/>
    </row>
    <row r="546" spans="1:15" s="3" customFormat="1" x14ac:dyDescent="0.2">
      <c r="A546" s="50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30"/>
      <c r="O546" s="42"/>
    </row>
    <row r="547" spans="1:15" s="3" customFormat="1" x14ac:dyDescent="0.2">
      <c r="A547" s="50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30"/>
      <c r="O547" s="42"/>
    </row>
    <row r="548" spans="1:15" s="3" customFormat="1" x14ac:dyDescent="0.2">
      <c r="A548" s="50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30"/>
      <c r="O548" s="42"/>
    </row>
    <row r="549" spans="1:15" s="3" customFormat="1" x14ac:dyDescent="0.2">
      <c r="A549" s="50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30"/>
      <c r="O549" s="42"/>
    </row>
    <row r="550" spans="1:15" s="3" customFormat="1" x14ac:dyDescent="0.2">
      <c r="A550" s="50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30"/>
      <c r="O550" s="42"/>
    </row>
    <row r="551" spans="1:15" s="3" customFormat="1" x14ac:dyDescent="0.2">
      <c r="A551" s="50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30"/>
      <c r="O551" s="42"/>
    </row>
    <row r="552" spans="1:15" s="3" customFormat="1" x14ac:dyDescent="0.2">
      <c r="A552" s="50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30"/>
      <c r="O552" s="42"/>
    </row>
    <row r="553" spans="1:15" s="3" customFormat="1" x14ac:dyDescent="0.2">
      <c r="A553" s="50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30"/>
      <c r="O553" s="42"/>
    </row>
    <row r="554" spans="1:15" s="3" customFormat="1" x14ac:dyDescent="0.2">
      <c r="A554" s="50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30"/>
      <c r="O554" s="42"/>
    </row>
    <row r="555" spans="1:15" s="3" customFormat="1" x14ac:dyDescent="0.2">
      <c r="A555" s="50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30"/>
      <c r="O555" s="42"/>
    </row>
    <row r="556" spans="1:15" s="3" customFormat="1" x14ac:dyDescent="0.2">
      <c r="A556" s="50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30"/>
      <c r="O556" s="42"/>
    </row>
    <row r="557" spans="1:15" s="3" customFormat="1" x14ac:dyDescent="0.2">
      <c r="A557" s="50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30"/>
      <c r="O557" s="42"/>
    </row>
    <row r="558" spans="1:15" s="3" customFormat="1" x14ac:dyDescent="0.2">
      <c r="A558" s="50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30"/>
      <c r="O558" s="42"/>
    </row>
    <row r="559" spans="1:15" s="3" customFormat="1" x14ac:dyDescent="0.2">
      <c r="A559" s="50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30"/>
      <c r="O559" s="42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topLeftCell="B22" zoomScaleNormal="110" zoomScalePageLayoutView="110" workbookViewId="0">
      <selection activeCell="V13" sqref="V13"/>
    </sheetView>
  </sheetViews>
  <sheetFormatPr defaultColWidth="8.85546875" defaultRowHeight="12.75" x14ac:dyDescent="0.2"/>
  <sheetData/>
  <phoneticPr fontId="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Work details</vt:lpstr>
      <vt:lpstr>Eau Claire data</vt:lpstr>
      <vt:lpstr>Chippewa data</vt:lpstr>
      <vt:lpstr>mnth-mnth</vt:lpstr>
      <vt:lpstr>graphs</vt:lpstr>
    </vt:vector>
  </TitlesOfParts>
  <Company>UWEC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UWEC</dc:creator>
  <cp:lastModifiedBy>Carroll, Wayne D.</cp:lastModifiedBy>
  <dcterms:created xsi:type="dcterms:W3CDTF">2003-11-26T21:39:38Z</dcterms:created>
  <dcterms:modified xsi:type="dcterms:W3CDTF">2016-10-13T21:07:56Z</dcterms:modified>
</cp:coreProperties>
</file>